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Problem" sheetId="1" r:id="rId1"/>
    <sheet name="Good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<sst xmlns="http://schemas.openxmlformats.org/spreadsheetml/2006/main" count="136" uniqueCount="53">
  <si>
    <t>Slope:</t>
  </si>
  <si>
    <t>Difference</t>
  </si>
  <si>
    <t>Serial Number</t>
  </si>
  <si>
    <t>Page 1: Coagulation PT Reagent New Lot Validation</t>
  </si>
  <si>
    <t>Date</t>
  </si>
  <si>
    <t>Analyzer</t>
  </si>
  <si>
    <t>New Lot#</t>
  </si>
  <si>
    <t>Old Lot#</t>
  </si>
  <si>
    <t>Yes</t>
  </si>
  <si>
    <t>Tech</t>
  </si>
  <si>
    <t>Expiration</t>
  </si>
  <si>
    <t>No</t>
  </si>
  <si>
    <t>ISI</t>
  </si>
  <si>
    <t>Current Geometric Mean</t>
  </si>
  <si>
    <t>Current Reference Range:</t>
  </si>
  <si>
    <t>High:</t>
  </si>
  <si>
    <t>Results from testing</t>
  </si>
  <si>
    <t>Run</t>
  </si>
  <si>
    <t>Old Lot</t>
  </si>
  <si>
    <t>New Lot</t>
  </si>
  <si>
    <t>PT Result</t>
  </si>
  <si>
    <t>INR</t>
  </si>
  <si>
    <t>PT Result*</t>
  </si>
  <si>
    <t>R:</t>
  </si>
  <si>
    <t>Intercept:</t>
  </si>
  <si>
    <t>New Geometric Mean</t>
  </si>
  <si>
    <t>Current Refrence Range Validated?</t>
  </si>
  <si>
    <t>If no, complete page 2</t>
  </si>
  <si>
    <t>Supervisor Review</t>
  </si>
  <si>
    <t>Page 2: Updated Reference Ranges</t>
  </si>
  <si>
    <t>Prothromin Time</t>
  </si>
  <si>
    <t>Old Lower Limit</t>
  </si>
  <si>
    <t>Old Upper Limit</t>
  </si>
  <si>
    <t>New Lower Limit</t>
  </si>
  <si>
    <t>New Upper Limit</t>
  </si>
  <si>
    <t>New Adverse Event Limits</t>
  </si>
  <si>
    <t>PT</t>
  </si>
  <si>
    <t>Results greater than the values listed are Adverse Events as graded</t>
  </si>
  <si>
    <t>Grade 1</t>
  </si>
  <si>
    <t>Grade 2</t>
  </si>
  <si>
    <t>Grade 3</t>
  </si>
  <si>
    <t>Grade 4</t>
  </si>
  <si>
    <t>* Results outside current reference range shown in bold</t>
  </si>
  <si>
    <t>Low:</t>
  </si>
  <si>
    <t>Percent</t>
  </si>
  <si>
    <t>Manufacturer's Expected Percent Difference</t>
  </si>
  <si>
    <t>20/4/07</t>
  </si>
  <si>
    <t>TED</t>
  </si>
  <si>
    <t>EPM</t>
  </si>
  <si>
    <t>abcde</t>
  </si>
  <si>
    <t>Supervisor Review    EL   1/5/07</t>
  </si>
  <si>
    <t>Comments: Unacceptable.  Repeat</t>
  </si>
  <si>
    <t xml:space="preserve">Comments: Acceptable.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</si>
</sst>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[$-409]mmmm\-yy;@"/>
    <numFmt numFmtId="180" formatCode="[$-409]dddd\,\ mmmm\ dd\,\ yyyy"/>
    <numFmt numFmtId="181" formatCode="[$-409]d\-mmm\-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[$-409]dd\-mmm\-yy;@"/>
    <numFmt numFmtId="188" formatCode="[$-409]d\-mmm\-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wrapText="1"/>
    </xf>
    <xf numFmtId="188" fontId="0" fillId="2" borderId="2" xfId="0" applyNumberFormat="1" applyFill="1" applyBorder="1" applyAlignment="1">
      <alignment wrapText="1"/>
    </xf>
    <xf numFmtId="15" fontId="0" fillId="2" borderId="2" xfId="0" applyNumberForma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3" borderId="18" xfId="0" applyFill="1" applyBorder="1" applyAlignment="1">
      <alignment wrapText="1"/>
    </xf>
    <xf numFmtId="2" fontId="0" fillId="0" borderId="4" xfId="0" applyNumberFormat="1" applyBorder="1" applyAlignment="1">
      <alignment wrapText="1"/>
    </xf>
    <xf numFmtId="178" fontId="0" fillId="0" borderId="17" xfId="0" applyNumberFormat="1" applyBorder="1" applyAlignment="1">
      <alignment/>
    </xf>
    <xf numFmtId="0" fontId="0" fillId="0" borderId="19" xfId="0" applyBorder="1" applyAlignment="1">
      <alignment horizontal="left" wrapText="1"/>
    </xf>
    <xf numFmtId="0" fontId="0" fillId="3" borderId="20" xfId="0" applyFill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5" xfId="0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2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2" xfId="0" applyFill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10" fillId="0" borderId="13" xfId="0" applyFont="1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23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2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6" borderId="11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Problem!$D$10:$D$29</c:f>
              <c:numCache>
                <c:ptCount val="20"/>
                <c:pt idx="0">
                  <c:v>12.2</c:v>
                </c:pt>
                <c:pt idx="1">
                  <c:v>11.2</c:v>
                </c:pt>
                <c:pt idx="2">
                  <c:v>11.5</c:v>
                </c:pt>
                <c:pt idx="3">
                  <c:v>10.8</c:v>
                </c:pt>
                <c:pt idx="4">
                  <c:v>10.9</c:v>
                </c:pt>
                <c:pt idx="5">
                  <c:v>10.6</c:v>
                </c:pt>
                <c:pt idx="6">
                  <c:v>11.7</c:v>
                </c:pt>
                <c:pt idx="7">
                  <c:v>12.7</c:v>
                </c:pt>
                <c:pt idx="8">
                  <c:v>10.1</c:v>
                </c:pt>
                <c:pt idx="9">
                  <c:v>11.3</c:v>
                </c:pt>
                <c:pt idx="10">
                  <c:v>12</c:v>
                </c:pt>
                <c:pt idx="11">
                  <c:v>11.3</c:v>
                </c:pt>
                <c:pt idx="12">
                  <c:v>10.9</c:v>
                </c:pt>
                <c:pt idx="13">
                  <c:v>11.1</c:v>
                </c:pt>
                <c:pt idx="14">
                  <c:v>11</c:v>
                </c:pt>
                <c:pt idx="15">
                  <c:v>11.6</c:v>
                </c:pt>
                <c:pt idx="16">
                  <c:v>12</c:v>
                </c:pt>
                <c:pt idx="17">
                  <c:v>11</c:v>
                </c:pt>
                <c:pt idx="18">
                  <c:v>11.9</c:v>
                </c:pt>
                <c:pt idx="19">
                  <c:v>11</c:v>
                </c:pt>
              </c:numCache>
            </c:numRef>
          </c:xVal>
          <c:yVal>
            <c:numRef>
              <c:f>Problem!$B$10:$B$29</c:f>
              <c:numCache>
                <c:ptCount val="20"/>
                <c:pt idx="0">
                  <c:v>10.9</c:v>
                </c:pt>
                <c:pt idx="1">
                  <c:v>11</c:v>
                </c:pt>
                <c:pt idx="2">
                  <c:v>11.3</c:v>
                </c:pt>
                <c:pt idx="3">
                  <c:v>11.2</c:v>
                </c:pt>
                <c:pt idx="4">
                  <c:v>11.9</c:v>
                </c:pt>
                <c:pt idx="5">
                  <c:v>11.4</c:v>
                </c:pt>
                <c:pt idx="6">
                  <c:v>12.1</c:v>
                </c:pt>
                <c:pt idx="7">
                  <c:v>11.7</c:v>
                </c:pt>
                <c:pt idx="8">
                  <c:v>12.4</c:v>
                </c:pt>
                <c:pt idx="9">
                  <c:v>11.3</c:v>
                </c:pt>
                <c:pt idx="10">
                  <c:v>12.7</c:v>
                </c:pt>
                <c:pt idx="11">
                  <c:v>11.9</c:v>
                </c:pt>
                <c:pt idx="12">
                  <c:v>10.8</c:v>
                </c:pt>
                <c:pt idx="13">
                  <c:v>11.4</c:v>
                </c:pt>
                <c:pt idx="14">
                  <c:v>11</c:v>
                </c:pt>
                <c:pt idx="15">
                  <c:v>11.8</c:v>
                </c:pt>
                <c:pt idx="16">
                  <c:v>11.7</c:v>
                </c:pt>
                <c:pt idx="17">
                  <c:v>11.4</c:v>
                </c:pt>
                <c:pt idx="18">
                  <c:v>12.7</c:v>
                </c:pt>
                <c:pt idx="19">
                  <c:v>12.6</c:v>
                </c:pt>
              </c:numCache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New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crossBetween val="midCat"/>
        <c:dispUnits/>
      </c:val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Old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'[1]Coagulation'!$B$29</c:f>
              <c:strCache>
                <c:ptCount val="1"/>
                <c:pt idx="0">
                  <c:v>12.6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Problem!$C$10:$C$29</c:f>
              <c:numCache>
                <c:ptCount val="20"/>
                <c:pt idx="0">
                  <c:v>0.9628651257690943</c:v>
                </c:pt>
                <c:pt idx="1">
                  <c:v>0.9721425532374018</c:v>
                </c:pt>
                <c:pt idx="2">
                  <c:v>1</c:v>
                </c:pt>
                <c:pt idx="3">
                  <c:v>0.9907100261477774</c:v>
                </c:pt>
                <c:pt idx="4">
                  <c:v>1.055825006614822</c:v>
                </c:pt>
                <c:pt idx="5">
                  <c:v>1.0092940854220191</c:v>
                </c:pt>
                <c:pt idx="6">
                  <c:v>1.0744649999447895</c:v>
                </c:pt>
                <c:pt idx="7">
                  <c:v>1.0372006712836432</c:v>
                </c:pt>
                <c:pt idx="8">
                  <c:v>1.1024538127205539</c:v>
                </c:pt>
                <c:pt idx="9">
                  <c:v>1</c:v>
                </c:pt>
                <c:pt idx="10">
                  <c:v>1.130476506642688</c:v>
                </c:pt>
                <c:pt idx="11">
                  <c:v>1.055825006614822</c:v>
                </c:pt>
                <c:pt idx="12">
                  <c:v>0.9535919530837133</c:v>
                </c:pt>
                <c:pt idx="13">
                  <c:v>1.0092940854220191</c:v>
                </c:pt>
                <c:pt idx="14">
                  <c:v>0.9721425532374018</c:v>
                </c:pt>
                <c:pt idx="15">
                  <c:v>1.0465108660093585</c:v>
                </c:pt>
                <c:pt idx="16">
                  <c:v>1.0372006712836432</c:v>
                </c:pt>
                <c:pt idx="17">
                  <c:v>1.0092940854220191</c:v>
                </c:pt>
                <c:pt idx="18">
                  <c:v>1.130476506642688</c:v>
                </c:pt>
                <c:pt idx="19">
                  <c:v>1.1211318917952489</c:v>
                </c:pt>
              </c:numCache>
            </c:numRef>
          </c:xVal>
          <c:yVal>
            <c:numRef>
              <c:f>'[1]Coagulation'!$I$10:$I$29</c:f>
              <c:numCache>
                <c:ptCount val="20"/>
                <c:pt idx="0">
                  <c:v>-1.299999999999999</c:v>
                </c:pt>
                <c:pt idx="1">
                  <c:v>-0.1999999999999993</c:v>
                </c:pt>
                <c:pt idx="2">
                  <c:v>-0.1999999999999993</c:v>
                </c:pt>
                <c:pt idx="3">
                  <c:v>0.3999999999999986</c:v>
                </c:pt>
                <c:pt idx="4">
                  <c:v>1</c:v>
                </c:pt>
                <c:pt idx="5">
                  <c:v>0.8000000000000007</c:v>
                </c:pt>
                <c:pt idx="6">
                  <c:v>0.40000000000000036</c:v>
                </c:pt>
                <c:pt idx="7">
                  <c:v>-1</c:v>
                </c:pt>
                <c:pt idx="8">
                  <c:v>2.3000000000000007</c:v>
                </c:pt>
                <c:pt idx="9">
                  <c:v>0</c:v>
                </c:pt>
                <c:pt idx="10">
                  <c:v>0.6999999999999993</c:v>
                </c:pt>
                <c:pt idx="11">
                  <c:v>0.5999999999999996</c:v>
                </c:pt>
                <c:pt idx="12">
                  <c:v>-0.09999999999999964</c:v>
                </c:pt>
                <c:pt idx="13">
                  <c:v>0.3000000000000007</c:v>
                </c:pt>
                <c:pt idx="14">
                  <c:v>0</c:v>
                </c:pt>
                <c:pt idx="15">
                  <c:v>0.20000000000000107</c:v>
                </c:pt>
                <c:pt idx="16">
                  <c:v>-0.3000000000000007</c:v>
                </c:pt>
                <c:pt idx="17">
                  <c:v>0.40000000000000036</c:v>
                </c:pt>
                <c:pt idx="18">
                  <c:v>0.7999999999999989</c:v>
                </c:pt>
                <c:pt idx="19">
                  <c:v>1.5999999999999996</c:v>
                </c:pt>
              </c:numCache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old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Differential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Good!$D$10:$D$29</c:f>
              <c:numCache/>
            </c:numRef>
          </c:xVal>
          <c:yVal>
            <c:numRef>
              <c:f>Good!$C$10:$C$29</c:f>
              <c:numCache/>
            </c:numRef>
          </c:yVal>
          <c:smooth val="0"/>
        </c:ser>
        <c:axId val="62829224"/>
        <c:axId val="28592105"/>
      </c:scatterChart>
      <c:valAx>
        <c:axId val="62829224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New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2105"/>
        <c:crosses val="autoZero"/>
        <c:crossBetween val="midCat"/>
        <c:dispUnits/>
      </c:val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Old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29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Good!$C$10:$C$29</c:f>
              <c:numCache/>
            </c:numRef>
          </c:xVal>
          <c:yVal>
            <c:numRef>
              <c:f>Good!$I$10:$I$29</c:f>
              <c:numCache/>
            </c:numRef>
          </c:yVal>
          <c:smooth val="0"/>
        </c:ser>
        <c:axId val="56002354"/>
        <c:axId val="34259139"/>
      </c:scatterChart>
      <c:val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old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crossBetween val="midCat"/>
        <c:dispUnits/>
      </c:valAx>
      <c:valAx>
        <c:axId val="34259139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Differential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4</xdr:col>
      <xdr:colOff>333375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6067425"/>
        <a:ext cx="3038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32</xdr:row>
      <xdr:rowOff>66675</xdr:rowOff>
    </xdr:from>
    <xdr:to>
      <xdr:col>9</xdr:col>
      <xdr:colOff>542925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133725" y="6076950"/>
        <a:ext cx="33909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0.498</cdr:y>
    </cdr:from>
    <cdr:to>
      <cdr:x>0.59025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0763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4</xdr:col>
      <xdr:colOff>333375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6067425"/>
        <a:ext cx="3038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32</xdr:row>
      <xdr:rowOff>66675</xdr:rowOff>
    </xdr:from>
    <xdr:to>
      <xdr:col>9</xdr:col>
      <xdr:colOff>542925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133725" y="6076950"/>
        <a:ext cx="33909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piwowa1\My%20Documents\HPTN%20MTN%20Lab%20Tools%20V1.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gulation"/>
      <sheetName val="Precision"/>
      <sheetName val="Linearity"/>
      <sheetName val="Reference Range "/>
      <sheetName val="Correlation"/>
      <sheetName val="Allowable Error"/>
      <sheetName val="Qualitative Stats"/>
      <sheetName val="QC Plotting"/>
      <sheetName val="Hematology  "/>
      <sheetName val="SOP"/>
    </sheetNames>
    <sheetDataSet>
      <sheetData sheetId="0">
        <row r="10">
          <cell r="I10">
            <v>-1.299999999999999</v>
          </cell>
        </row>
        <row r="11">
          <cell r="I11">
            <v>-0.1999999999999993</v>
          </cell>
        </row>
        <row r="12">
          <cell r="I12">
            <v>-0.1999999999999993</v>
          </cell>
        </row>
        <row r="13">
          <cell r="I13">
            <v>0.3999999999999986</v>
          </cell>
        </row>
        <row r="14">
          <cell r="I14">
            <v>1</v>
          </cell>
        </row>
        <row r="15">
          <cell r="I15">
            <v>0.8000000000000007</v>
          </cell>
        </row>
        <row r="16">
          <cell r="I16">
            <v>0.40000000000000036</v>
          </cell>
        </row>
        <row r="17">
          <cell r="I17">
            <v>-1</v>
          </cell>
        </row>
        <row r="18">
          <cell r="I18">
            <v>2.3000000000000007</v>
          </cell>
        </row>
        <row r="19">
          <cell r="I19">
            <v>0</v>
          </cell>
        </row>
        <row r="20">
          <cell r="I20">
            <v>0.6999999999999993</v>
          </cell>
        </row>
        <row r="21">
          <cell r="I21">
            <v>0.5999999999999996</v>
          </cell>
        </row>
        <row r="22">
          <cell r="I22">
            <v>-0.09999999999999964</v>
          </cell>
        </row>
        <row r="23">
          <cell r="I23">
            <v>0.3000000000000007</v>
          </cell>
        </row>
        <row r="24">
          <cell r="I24">
            <v>0</v>
          </cell>
        </row>
        <row r="25">
          <cell r="I25">
            <v>0.20000000000000107</v>
          </cell>
        </row>
        <row r="26">
          <cell r="I26">
            <v>-0.3000000000000007</v>
          </cell>
        </row>
        <row r="27">
          <cell r="I27">
            <v>0.40000000000000036</v>
          </cell>
        </row>
        <row r="28">
          <cell r="I28">
            <v>0.7999999999999989</v>
          </cell>
        </row>
        <row r="29">
          <cell r="B29">
            <v>12.6</v>
          </cell>
          <cell r="I29">
            <v>1.5999999999999996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5">
      <selection activeCell="L17" sqref="L17"/>
    </sheetView>
  </sheetViews>
  <sheetFormatPr defaultColWidth="9.140625" defaultRowHeight="12.75"/>
  <cols>
    <col min="1" max="1" width="10.28125" style="1" customWidth="1"/>
    <col min="2" max="2" width="9.140625" style="1" customWidth="1"/>
    <col min="3" max="3" width="9.28125" style="1" customWidth="1"/>
    <col min="4" max="4" width="12.00390625" style="1" customWidth="1"/>
    <col min="5" max="5" width="11.57421875" style="1" bestFit="1" customWidth="1"/>
    <col min="6" max="6" width="9.421875" style="1" bestFit="1" customWidth="1"/>
    <col min="7" max="7" width="9.140625" style="1" customWidth="1"/>
    <col min="8" max="8" width="9.7109375" style="1" bestFit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10" ht="16.5" thickBot="1">
      <c r="A1" s="81" t="s">
        <v>3</v>
      </c>
      <c r="B1" s="56"/>
      <c r="C1" s="56"/>
      <c r="D1" s="56"/>
      <c r="E1" s="56"/>
      <c r="F1" s="56"/>
      <c r="G1" s="56"/>
      <c r="H1" s="56"/>
      <c r="I1" s="57"/>
      <c r="J1" s="58"/>
    </row>
    <row r="2" spans="1:10" ht="12.75">
      <c r="A2" s="2" t="s">
        <v>4</v>
      </c>
      <c r="B2" s="3" t="s">
        <v>46</v>
      </c>
      <c r="C2" s="2" t="s">
        <v>5</v>
      </c>
      <c r="D2" s="4" t="s">
        <v>47</v>
      </c>
      <c r="E2" s="2" t="s">
        <v>6</v>
      </c>
      <c r="F2" s="4">
        <v>12345</v>
      </c>
      <c r="G2" s="2" t="s">
        <v>7</v>
      </c>
      <c r="H2" s="3">
        <v>12344</v>
      </c>
      <c r="I2" s="5" t="s">
        <v>8</v>
      </c>
      <c r="J2" s="6"/>
    </row>
    <row r="3" spans="1:10" ht="25.5">
      <c r="A3" s="7" t="s">
        <v>9</v>
      </c>
      <c r="B3" s="8" t="s">
        <v>48</v>
      </c>
      <c r="C3" s="2" t="s">
        <v>2</v>
      </c>
      <c r="D3" s="115" t="s">
        <v>49</v>
      </c>
      <c r="E3" s="2" t="s">
        <v>10</v>
      </c>
      <c r="F3" s="9">
        <v>39721</v>
      </c>
      <c r="G3" s="2" t="s">
        <v>10</v>
      </c>
      <c r="H3" s="10">
        <v>39233</v>
      </c>
      <c r="I3" s="5" t="s">
        <v>11</v>
      </c>
      <c r="J3" s="6"/>
    </row>
    <row r="4" spans="1:10" ht="13.5" thickBot="1">
      <c r="A4" s="86"/>
      <c r="B4" s="88"/>
      <c r="C4" s="11"/>
      <c r="D4" s="116"/>
      <c r="E4" s="11" t="s">
        <v>12</v>
      </c>
      <c r="F4" s="12">
        <v>1.1</v>
      </c>
      <c r="G4" s="11" t="s">
        <v>12</v>
      </c>
      <c r="H4" s="12">
        <v>1.05</v>
      </c>
      <c r="J4" s="6"/>
    </row>
    <row r="5" spans="1:10" ht="38.25" customHeight="1" thickBot="1">
      <c r="A5" s="13" t="s">
        <v>13</v>
      </c>
      <c r="B5" s="14">
        <v>11.3</v>
      </c>
      <c r="C5" s="117" t="s">
        <v>14</v>
      </c>
      <c r="D5" s="118"/>
      <c r="E5" s="13" t="s">
        <v>43</v>
      </c>
      <c r="F5" s="14">
        <v>10.1</v>
      </c>
      <c r="G5" s="13" t="s">
        <v>15</v>
      </c>
      <c r="H5" s="14">
        <v>12.7</v>
      </c>
      <c r="J5" s="6"/>
    </row>
    <row r="6" spans="1:10" ht="13.5" thickBot="1">
      <c r="A6" s="15"/>
      <c r="J6" s="6"/>
    </row>
    <row r="7" spans="1:10" ht="15.75" thickBot="1">
      <c r="A7" s="98" t="s">
        <v>16</v>
      </c>
      <c r="B7" s="99"/>
      <c r="C7" s="99"/>
      <c r="D7" s="99"/>
      <c r="E7" s="100"/>
      <c r="F7" s="101" t="s">
        <v>45</v>
      </c>
      <c r="G7" s="102"/>
      <c r="H7" s="65"/>
      <c r="I7" s="106">
        <v>2.5</v>
      </c>
      <c r="J7" s="6"/>
    </row>
    <row r="8" spans="1:10" ht="13.5" thickBot="1">
      <c r="A8" s="108" t="s">
        <v>17</v>
      </c>
      <c r="B8" s="110" t="s">
        <v>18</v>
      </c>
      <c r="C8" s="111"/>
      <c r="D8" s="110" t="s">
        <v>19</v>
      </c>
      <c r="E8" s="111"/>
      <c r="F8" s="103"/>
      <c r="G8" s="104"/>
      <c r="H8" s="105"/>
      <c r="I8" s="107"/>
      <c r="J8" s="6"/>
    </row>
    <row r="9" spans="1:10" ht="26.25" customHeight="1" thickBot="1">
      <c r="A9" s="109"/>
      <c r="B9" s="17" t="s">
        <v>20</v>
      </c>
      <c r="C9" s="19" t="s">
        <v>21</v>
      </c>
      <c r="D9" s="17" t="s">
        <v>22</v>
      </c>
      <c r="E9" s="19" t="s">
        <v>21</v>
      </c>
      <c r="F9" s="112" t="s">
        <v>42</v>
      </c>
      <c r="G9" s="113"/>
      <c r="H9" s="114"/>
      <c r="I9" s="21" t="s">
        <v>1</v>
      </c>
      <c r="J9" s="6" t="s">
        <v>44</v>
      </c>
    </row>
    <row r="10" spans="1:10" ht="12.75">
      <c r="A10" s="22">
        <v>1</v>
      </c>
      <c r="B10" s="23">
        <v>10.9</v>
      </c>
      <c r="C10" s="24">
        <f>(B10/B5)^H4</f>
        <v>0.9628651257690943</v>
      </c>
      <c r="D10" s="23">
        <v>12.2</v>
      </c>
      <c r="E10" s="24">
        <f>(D10/D30)^F4</f>
        <v>1.0853882332261149</v>
      </c>
      <c r="I10" s="1">
        <f>B10-D10</f>
        <v>-1.299999999999999</v>
      </c>
      <c r="J10" s="25">
        <f>I10/B10*100</f>
        <v>-11.926605504587146</v>
      </c>
    </row>
    <row r="11" spans="1:10" ht="12.75">
      <c r="A11" s="22">
        <v>2</v>
      </c>
      <c r="B11" s="26">
        <v>11</v>
      </c>
      <c r="C11" s="24">
        <f>(B11/B5)^H4</f>
        <v>0.9721425532374018</v>
      </c>
      <c r="D11" s="23">
        <v>11.2</v>
      </c>
      <c r="E11" s="24">
        <f>(D11/D30)^F4</f>
        <v>0.987936702927135</v>
      </c>
      <c r="I11" s="1">
        <f aca="true" t="shared" si="0" ref="I11:I29">B11-D11</f>
        <v>-0.1999999999999993</v>
      </c>
      <c r="J11" s="25">
        <f aca="true" t="shared" si="1" ref="J11:J29">I11/B11*100</f>
        <v>-1.818181818181812</v>
      </c>
    </row>
    <row r="12" spans="1:10" ht="12.75">
      <c r="A12" s="22">
        <v>3</v>
      </c>
      <c r="B12" s="23">
        <v>11.3</v>
      </c>
      <c r="C12" s="24">
        <f>(B12/B5)^H4</f>
        <v>1</v>
      </c>
      <c r="D12" s="23">
        <v>11.5</v>
      </c>
      <c r="E12" s="24">
        <f>(D12/D30)^F4</f>
        <v>1.0170842279279344</v>
      </c>
      <c r="I12" s="1">
        <f t="shared" si="0"/>
        <v>-0.1999999999999993</v>
      </c>
      <c r="J12" s="25">
        <f t="shared" si="1"/>
        <v>-1.7699115044247724</v>
      </c>
    </row>
    <row r="13" spans="1:10" ht="12.75">
      <c r="A13" s="22">
        <v>4</v>
      </c>
      <c r="B13" s="23">
        <v>11.2</v>
      </c>
      <c r="C13" s="24">
        <f>(B13/B5)^H4</f>
        <v>0.9907100261477774</v>
      </c>
      <c r="D13" s="23">
        <v>10.8</v>
      </c>
      <c r="E13" s="24">
        <f>(D13/D30)^F4</f>
        <v>0.9491949661046319</v>
      </c>
      <c r="I13" s="1">
        <f t="shared" si="0"/>
        <v>0.3999999999999986</v>
      </c>
      <c r="J13" s="25">
        <f t="shared" si="1"/>
        <v>3.5714285714285587</v>
      </c>
    </row>
    <row r="14" spans="1:10" ht="12.75">
      <c r="A14" s="22">
        <v>5</v>
      </c>
      <c r="B14" s="23">
        <v>11.9</v>
      </c>
      <c r="C14" s="24">
        <f>(B14/B5)^H4</f>
        <v>1.055825006614822</v>
      </c>
      <c r="D14" s="23">
        <v>10.9</v>
      </c>
      <c r="E14" s="24">
        <f>(D14/D30)^F4</f>
        <v>0.9588671560321751</v>
      </c>
      <c r="I14" s="1">
        <f t="shared" si="0"/>
        <v>1</v>
      </c>
      <c r="J14" s="25">
        <f t="shared" si="1"/>
        <v>8.403361344537814</v>
      </c>
    </row>
    <row r="15" spans="1:10" ht="12.75">
      <c r="A15" s="22">
        <v>6</v>
      </c>
      <c r="B15" s="23">
        <v>11.4</v>
      </c>
      <c r="C15" s="24">
        <f>(B15/B5)^H4</f>
        <v>1.0092940854220191</v>
      </c>
      <c r="D15" s="23">
        <v>10.6</v>
      </c>
      <c r="E15" s="24">
        <f>(D15/D30)^F4</f>
        <v>0.9298775166352413</v>
      </c>
      <c r="I15" s="1">
        <f t="shared" si="0"/>
        <v>0.8000000000000007</v>
      </c>
      <c r="J15" s="25">
        <f t="shared" si="1"/>
        <v>7.0175438596491295</v>
      </c>
    </row>
    <row r="16" spans="1:10" ht="12.75">
      <c r="A16" s="22">
        <v>7</v>
      </c>
      <c r="B16" s="23">
        <v>12.1</v>
      </c>
      <c r="C16" s="24">
        <f>(B16/B5)^H4</f>
        <v>1.0744649999447895</v>
      </c>
      <c r="D16" s="23">
        <v>11.7</v>
      </c>
      <c r="E16" s="24">
        <f>(D16/D30)^F4</f>
        <v>1.0365583232253215</v>
      </c>
      <c r="I16" s="1">
        <f t="shared" si="0"/>
        <v>0.40000000000000036</v>
      </c>
      <c r="J16" s="25">
        <f t="shared" si="1"/>
        <v>3.305785123966945</v>
      </c>
    </row>
    <row r="17" spans="1:10" ht="12.75">
      <c r="A17" s="22">
        <v>8</v>
      </c>
      <c r="B17" s="23">
        <v>11.7</v>
      </c>
      <c r="C17" s="24">
        <f>(B17/B5)^H4</f>
        <v>1.0372006712836432</v>
      </c>
      <c r="D17" s="23">
        <v>12.7</v>
      </c>
      <c r="E17" s="24">
        <f>(D17/D30)^F4</f>
        <v>1.1344187299316373</v>
      </c>
      <c r="I17" s="1">
        <f t="shared" si="0"/>
        <v>-1</v>
      </c>
      <c r="J17" s="25">
        <f t="shared" si="1"/>
        <v>-8.547008547008547</v>
      </c>
    </row>
    <row r="18" spans="1:10" ht="12.75">
      <c r="A18" s="22">
        <v>9</v>
      </c>
      <c r="B18" s="23">
        <v>12.4</v>
      </c>
      <c r="C18" s="24">
        <f>(B18/B5)^H4</f>
        <v>1.1024538127205539</v>
      </c>
      <c r="D18" s="23">
        <v>10.1</v>
      </c>
      <c r="E18" s="24">
        <f>(D18/D30)^F4</f>
        <v>0.8817445956094159</v>
      </c>
      <c r="I18" s="1">
        <f t="shared" si="0"/>
        <v>2.3000000000000007</v>
      </c>
      <c r="J18" s="25">
        <f t="shared" si="1"/>
        <v>18.5483870967742</v>
      </c>
    </row>
    <row r="19" spans="1:10" ht="12.75">
      <c r="A19" s="22">
        <v>10</v>
      </c>
      <c r="B19" s="23">
        <v>11.3</v>
      </c>
      <c r="C19" s="24">
        <f>(B19/B5)^H4</f>
        <v>1</v>
      </c>
      <c r="D19" s="23">
        <v>11.3</v>
      </c>
      <c r="E19" s="24">
        <f>(D19/D30)^F4</f>
        <v>0.9976439728082833</v>
      </c>
      <c r="I19" s="1">
        <f t="shared" si="0"/>
        <v>0</v>
      </c>
      <c r="J19" s="25">
        <f t="shared" si="1"/>
        <v>0</v>
      </c>
    </row>
    <row r="20" spans="1:10" ht="12.75">
      <c r="A20" s="22">
        <v>11</v>
      </c>
      <c r="B20" s="23">
        <v>12.7</v>
      </c>
      <c r="C20" s="24">
        <f>(B20/B5)^H4</f>
        <v>1.130476506642688</v>
      </c>
      <c r="D20" s="23">
        <v>12</v>
      </c>
      <c r="E20" s="24">
        <f>(D20/D30)^F4</f>
        <v>1.065831781143365</v>
      </c>
      <c r="I20" s="1">
        <f t="shared" si="0"/>
        <v>0.6999999999999993</v>
      </c>
      <c r="J20" s="25">
        <f t="shared" si="1"/>
        <v>5.511811023622042</v>
      </c>
    </row>
    <row r="21" spans="1:10" ht="12.75">
      <c r="A21" s="22">
        <v>12</v>
      </c>
      <c r="B21" s="23">
        <v>11.9</v>
      </c>
      <c r="C21" s="24">
        <f>(B21/B5)^H4</f>
        <v>1.055825006614822</v>
      </c>
      <c r="D21" s="23">
        <v>11.3</v>
      </c>
      <c r="E21" s="24">
        <f>(D21/D30)^F4</f>
        <v>0.9976439728082833</v>
      </c>
      <c r="I21" s="1">
        <f t="shared" si="0"/>
        <v>0.5999999999999996</v>
      </c>
      <c r="J21" s="25">
        <f t="shared" si="1"/>
        <v>5.042016806722685</v>
      </c>
    </row>
    <row r="22" spans="1:10" ht="12.75">
      <c r="A22" s="22">
        <v>13</v>
      </c>
      <c r="B22" s="23">
        <v>10.8</v>
      </c>
      <c r="C22" s="24">
        <f>(B22/B5)^H4</f>
        <v>0.9535919530837133</v>
      </c>
      <c r="D22" s="23">
        <v>10.9</v>
      </c>
      <c r="E22" s="24">
        <f>(D22/D30)^F4</f>
        <v>0.9588671560321751</v>
      </c>
      <c r="I22" s="1">
        <f t="shared" si="0"/>
        <v>-0.09999999999999964</v>
      </c>
      <c r="J22" s="25">
        <f t="shared" si="1"/>
        <v>-0.9259259259259226</v>
      </c>
    </row>
    <row r="23" spans="1:10" ht="12.75">
      <c r="A23" s="22">
        <v>14</v>
      </c>
      <c r="B23" s="23">
        <v>11.4</v>
      </c>
      <c r="C23" s="24">
        <f>(B23/B5)^H4</f>
        <v>1.0092940854220191</v>
      </c>
      <c r="D23" s="23">
        <v>11.1</v>
      </c>
      <c r="E23" s="24">
        <f>(D23/D30)^F4</f>
        <v>0.9782380964924062</v>
      </c>
      <c r="I23" s="1">
        <f t="shared" si="0"/>
        <v>0.3000000000000007</v>
      </c>
      <c r="J23" s="25">
        <f t="shared" si="1"/>
        <v>2.631578947368427</v>
      </c>
    </row>
    <row r="24" spans="1:10" ht="12.75">
      <c r="A24" s="22">
        <v>15</v>
      </c>
      <c r="B24" s="26">
        <v>11</v>
      </c>
      <c r="C24" s="24">
        <f>(B24/B5)^H4</f>
        <v>0.9721425532374018</v>
      </c>
      <c r="D24" s="23">
        <v>11</v>
      </c>
      <c r="E24" s="24">
        <f>(D24/D30)^F4</f>
        <v>0.9685482237185156</v>
      </c>
      <c r="I24" s="1">
        <f t="shared" si="0"/>
        <v>0</v>
      </c>
      <c r="J24" s="25">
        <f t="shared" si="1"/>
        <v>0</v>
      </c>
    </row>
    <row r="25" spans="1:10" ht="12.75">
      <c r="A25" s="22">
        <v>16</v>
      </c>
      <c r="B25" s="23">
        <v>11.8</v>
      </c>
      <c r="C25" s="24">
        <f>(B25/B5)^H4</f>
        <v>1.0465108660093585</v>
      </c>
      <c r="D25" s="23">
        <v>11.6</v>
      </c>
      <c r="E25" s="24">
        <f>(D25/D30)^F4</f>
        <v>1.0268170785242043</v>
      </c>
      <c r="I25" s="1">
        <f t="shared" si="0"/>
        <v>0.20000000000000107</v>
      </c>
      <c r="J25" s="25">
        <f t="shared" si="1"/>
        <v>1.6949152542372972</v>
      </c>
    </row>
    <row r="26" spans="1:10" ht="12.75">
      <c r="A26" s="22">
        <v>17</v>
      </c>
      <c r="B26" s="23">
        <v>11.7</v>
      </c>
      <c r="C26" s="24">
        <f>(B26/B5)^H4</f>
        <v>1.0372006712836432</v>
      </c>
      <c r="D26" s="23">
        <v>12</v>
      </c>
      <c r="E26" s="24">
        <f>(D26/D30)^F4</f>
        <v>1.065831781143365</v>
      </c>
      <c r="I26" s="1">
        <f t="shared" si="0"/>
        <v>-0.3000000000000007</v>
      </c>
      <c r="J26" s="25">
        <f t="shared" si="1"/>
        <v>-2.56410256410257</v>
      </c>
    </row>
    <row r="27" spans="1:10" ht="12.75">
      <c r="A27" s="22">
        <v>18</v>
      </c>
      <c r="B27" s="23">
        <v>11.4</v>
      </c>
      <c r="C27" s="24">
        <f>(B27/B5)^H4</f>
        <v>1.0092940854220191</v>
      </c>
      <c r="D27" s="23">
        <v>11</v>
      </c>
      <c r="E27" s="24">
        <f>(D27/D30)^F4</f>
        <v>0.9685482237185156</v>
      </c>
      <c r="I27" s="1">
        <f t="shared" si="0"/>
        <v>0.40000000000000036</v>
      </c>
      <c r="J27" s="25">
        <f t="shared" si="1"/>
        <v>3.5087719298245648</v>
      </c>
    </row>
    <row r="28" spans="1:10" ht="12.75">
      <c r="A28" s="22">
        <v>19</v>
      </c>
      <c r="B28" s="23">
        <v>12.7</v>
      </c>
      <c r="C28" s="24">
        <f>(B28/B5)^H4</f>
        <v>1.130476506642688</v>
      </c>
      <c r="D28" s="23">
        <v>11.9</v>
      </c>
      <c r="E28" s="24">
        <f>(D28/D30)^F4</f>
        <v>1.0560657375858533</v>
      </c>
      <c r="I28" s="1">
        <f t="shared" si="0"/>
        <v>0.7999999999999989</v>
      </c>
      <c r="J28" s="25">
        <f t="shared" si="1"/>
        <v>6.299212598425188</v>
      </c>
    </row>
    <row r="29" spans="1:10" ht="13.5" thickBot="1">
      <c r="A29" s="27">
        <v>20</v>
      </c>
      <c r="B29" s="23">
        <v>12.6</v>
      </c>
      <c r="C29" s="28">
        <f>(B29/B5)^H4</f>
        <v>1.1211318917952489</v>
      </c>
      <c r="D29" s="23">
        <v>11</v>
      </c>
      <c r="E29" s="28">
        <f>(D29/D30)^F4</f>
        <v>0.9685482237185156</v>
      </c>
      <c r="I29" s="1">
        <f t="shared" si="0"/>
        <v>1.5999999999999996</v>
      </c>
      <c r="J29" s="25">
        <f t="shared" si="1"/>
        <v>12.698412698412694</v>
      </c>
    </row>
    <row r="30" spans="1:10" ht="15.75" thickBot="1">
      <c r="A30" s="38" t="s">
        <v>25</v>
      </c>
      <c r="B30" s="20"/>
      <c r="C30" s="82"/>
      <c r="D30" s="29">
        <f>GEOMEAN(D10:D29)</f>
        <v>11.324257380009385</v>
      </c>
      <c r="E30" s="30"/>
      <c r="J30" s="6"/>
    </row>
    <row r="31" spans="1:10" ht="12.75">
      <c r="A31" s="83" t="s">
        <v>26</v>
      </c>
      <c r="B31" s="84"/>
      <c r="C31" s="84"/>
      <c r="D31" s="85"/>
      <c r="E31" s="31" t="s">
        <v>8</v>
      </c>
      <c r="J31" s="6"/>
    </row>
    <row r="32" spans="1:10" ht="13.5" thickBot="1">
      <c r="A32" s="86" t="s">
        <v>27</v>
      </c>
      <c r="B32" s="87"/>
      <c r="C32" s="87"/>
      <c r="D32" s="87"/>
      <c r="E32" s="88"/>
      <c r="J32" s="6"/>
    </row>
    <row r="33" spans="1:10" ht="12.75">
      <c r="A33" s="32"/>
      <c r="B33" s="33"/>
      <c r="C33" s="33"/>
      <c r="D33" s="33"/>
      <c r="E33" s="33"/>
      <c r="F33" s="34"/>
      <c r="G33" s="34"/>
      <c r="H33" s="34"/>
      <c r="I33" s="34"/>
      <c r="J33" s="35"/>
    </row>
    <row r="34" spans="1:10" ht="12.75">
      <c r="A34" s="32"/>
      <c r="B34" s="33"/>
      <c r="C34" s="33"/>
      <c r="D34" s="33"/>
      <c r="E34" s="33"/>
      <c r="F34" s="34"/>
      <c r="G34" s="34"/>
      <c r="H34" s="34"/>
      <c r="I34" s="34"/>
      <c r="J34" s="35"/>
    </row>
    <row r="35" spans="1:10" ht="12.75">
      <c r="A35" s="32"/>
      <c r="B35" s="33"/>
      <c r="C35" s="33"/>
      <c r="D35" s="33"/>
      <c r="E35" s="33"/>
      <c r="F35" s="34"/>
      <c r="G35" s="34"/>
      <c r="H35" s="34"/>
      <c r="I35" s="34"/>
      <c r="J35" s="35"/>
    </row>
    <row r="36" spans="1:10" ht="12.75">
      <c r="A36" s="32"/>
      <c r="B36" s="33"/>
      <c r="C36" s="33"/>
      <c r="D36" s="33"/>
      <c r="E36" s="33"/>
      <c r="F36" s="34"/>
      <c r="G36" s="34"/>
      <c r="H36" s="34"/>
      <c r="I36" s="34"/>
      <c r="J36" s="35"/>
    </row>
    <row r="37" spans="1:10" ht="12.75">
      <c r="A37" s="32"/>
      <c r="B37" s="33"/>
      <c r="C37" s="33"/>
      <c r="D37" s="33"/>
      <c r="E37" s="33"/>
      <c r="F37" s="34"/>
      <c r="G37" s="34"/>
      <c r="H37" s="34"/>
      <c r="I37" s="34"/>
      <c r="J37" s="35"/>
    </row>
    <row r="38" spans="1:10" ht="12.75">
      <c r="A38" s="32"/>
      <c r="B38" s="33"/>
      <c r="C38" s="33"/>
      <c r="D38" s="33"/>
      <c r="E38" s="33"/>
      <c r="F38" s="34"/>
      <c r="G38" s="34"/>
      <c r="H38" s="34"/>
      <c r="I38" s="34"/>
      <c r="J38" s="35"/>
    </row>
    <row r="39" spans="1:10" ht="12.75">
      <c r="A39" s="32"/>
      <c r="B39" s="33"/>
      <c r="C39" s="33"/>
      <c r="D39" s="33"/>
      <c r="E39" s="33"/>
      <c r="F39" s="34"/>
      <c r="G39" s="34"/>
      <c r="H39" s="34"/>
      <c r="I39" s="34"/>
      <c r="J39" s="35"/>
    </row>
    <row r="40" spans="1:10" ht="12.75">
      <c r="A40" s="32"/>
      <c r="B40" s="33"/>
      <c r="C40" s="33"/>
      <c r="D40" s="33"/>
      <c r="E40" s="33"/>
      <c r="F40" s="34"/>
      <c r="G40" s="34"/>
      <c r="H40" s="34"/>
      <c r="I40" s="34"/>
      <c r="J40" s="35"/>
    </row>
    <row r="41" spans="1:10" ht="12.75">
      <c r="A41" s="32"/>
      <c r="B41" s="33"/>
      <c r="C41" s="33"/>
      <c r="D41" s="33"/>
      <c r="E41" s="33"/>
      <c r="F41" s="34"/>
      <c r="G41" s="34"/>
      <c r="H41" s="34"/>
      <c r="I41" s="34"/>
      <c r="J41" s="35"/>
    </row>
    <row r="42" spans="1:10" ht="12.75">
      <c r="A42" s="32"/>
      <c r="B42" s="33"/>
      <c r="C42" s="33"/>
      <c r="D42" s="33"/>
      <c r="E42" s="33"/>
      <c r="F42" s="34"/>
      <c r="G42" s="34"/>
      <c r="H42" s="34"/>
      <c r="I42" s="34"/>
      <c r="J42" s="35"/>
    </row>
    <row r="43" spans="1:10" ht="12.75">
      <c r="A43" s="32"/>
      <c r="B43" s="33"/>
      <c r="C43" s="33"/>
      <c r="D43" s="33"/>
      <c r="E43" s="33"/>
      <c r="F43" s="34"/>
      <c r="G43" s="34"/>
      <c r="H43" s="34"/>
      <c r="I43" s="34"/>
      <c r="J43" s="35"/>
    </row>
    <row r="44" spans="1:10" ht="12.75">
      <c r="A44" s="32"/>
      <c r="B44" s="33"/>
      <c r="C44" s="33"/>
      <c r="D44" s="33"/>
      <c r="E44" s="33"/>
      <c r="F44" s="34"/>
      <c r="G44" s="34"/>
      <c r="H44" s="34"/>
      <c r="I44" s="34"/>
      <c r="J44" s="35"/>
    </row>
    <row r="45" spans="1:10" ht="12.75">
      <c r="A45" s="32"/>
      <c r="B45" s="33"/>
      <c r="C45" s="33"/>
      <c r="D45" s="33"/>
      <c r="E45" s="33"/>
      <c r="F45" s="34"/>
      <c r="G45" s="34"/>
      <c r="H45" s="34"/>
      <c r="I45" s="34"/>
      <c r="J45" s="35"/>
    </row>
    <row r="46" spans="1:10" ht="13.5" thickBot="1">
      <c r="A46" s="32"/>
      <c r="B46" s="33"/>
      <c r="C46" s="33"/>
      <c r="D46" s="33"/>
      <c r="E46" s="33"/>
      <c r="F46" s="34"/>
      <c r="G46" s="34"/>
      <c r="H46" s="34"/>
      <c r="I46" s="34"/>
      <c r="J46" s="35"/>
    </row>
    <row r="47" spans="1:10" ht="13.5" thickBot="1">
      <c r="A47" s="32"/>
      <c r="B47" s="33"/>
      <c r="C47" s="89" t="s">
        <v>51</v>
      </c>
      <c r="D47" s="90"/>
      <c r="E47" s="90"/>
      <c r="F47" s="90"/>
      <c r="G47" s="91"/>
      <c r="H47" s="34"/>
      <c r="I47" s="34"/>
      <c r="J47" s="35"/>
    </row>
    <row r="48" spans="1:10" ht="12.75">
      <c r="A48" s="36" t="s">
        <v>0</v>
      </c>
      <c r="B48" s="37">
        <f>SLOPE(B10:B29,D10:D29)</f>
        <v>0.10879243183082891</v>
      </c>
      <c r="C48" s="92"/>
      <c r="D48" s="93"/>
      <c r="E48" s="93"/>
      <c r="F48" s="93"/>
      <c r="G48" s="94"/>
      <c r="H48" s="34"/>
      <c r="I48" s="34"/>
      <c r="J48" s="35"/>
    </row>
    <row r="49" spans="1:10" ht="12.75">
      <c r="A49" s="32" t="s">
        <v>23</v>
      </c>
      <c r="B49" s="39">
        <f>CORREL(B10:B29,D10:D29)</f>
        <v>0.11195198593828357</v>
      </c>
      <c r="C49" s="92"/>
      <c r="D49" s="93"/>
      <c r="E49" s="93"/>
      <c r="F49" s="93"/>
      <c r="G49" s="94"/>
      <c r="H49" s="34"/>
      <c r="I49" s="34"/>
      <c r="J49" s="35"/>
    </row>
    <row r="50" spans="1:10" ht="13.5" thickBot="1">
      <c r="A50" s="17" t="s">
        <v>24</v>
      </c>
      <c r="B50" s="40">
        <f>INTERCEPT(B10:B29,D10:D29)</f>
        <v>10.4262938230384</v>
      </c>
      <c r="C50" s="92"/>
      <c r="D50" s="93"/>
      <c r="E50" s="93"/>
      <c r="F50" s="93"/>
      <c r="G50" s="94"/>
      <c r="H50" s="34"/>
      <c r="I50" s="34"/>
      <c r="J50" s="35"/>
    </row>
    <row r="51" spans="1:10" ht="13.5" thickBot="1">
      <c r="A51" s="32"/>
      <c r="B51" s="33"/>
      <c r="C51" s="95"/>
      <c r="D51" s="96"/>
      <c r="E51" s="96"/>
      <c r="F51" s="96"/>
      <c r="G51" s="97"/>
      <c r="H51" s="34"/>
      <c r="I51" s="34"/>
      <c r="J51" s="35"/>
    </row>
    <row r="52" spans="1:10" ht="12.75">
      <c r="A52" s="32"/>
      <c r="B52" s="33"/>
      <c r="C52" s="33"/>
      <c r="D52" s="33"/>
      <c r="E52" s="33"/>
      <c r="F52" s="34"/>
      <c r="G52" s="34"/>
      <c r="H52" s="34"/>
      <c r="I52" s="34"/>
      <c r="J52" s="35"/>
    </row>
    <row r="53" spans="1:10" ht="13.5" thickBot="1">
      <c r="A53" s="32"/>
      <c r="B53" s="33"/>
      <c r="C53" s="33"/>
      <c r="D53" s="33"/>
      <c r="E53" s="33"/>
      <c r="F53" s="34"/>
      <c r="G53" s="34"/>
      <c r="H53" s="34"/>
      <c r="I53" s="34"/>
      <c r="J53" s="35"/>
    </row>
    <row r="54" spans="1:12" ht="12.75">
      <c r="A54" s="66" t="s">
        <v>50</v>
      </c>
      <c r="B54" s="67"/>
      <c r="C54" s="67"/>
      <c r="D54" s="67"/>
      <c r="E54" s="67"/>
      <c r="F54" s="67"/>
      <c r="G54" s="67"/>
      <c r="H54" s="67"/>
      <c r="I54" s="67"/>
      <c r="J54" s="68"/>
      <c r="L54" s="41"/>
    </row>
    <row r="55" spans="1:10" ht="13.5" thickBot="1">
      <c r="A55" s="78"/>
      <c r="B55" s="79"/>
      <c r="C55" s="79"/>
      <c r="D55" s="79"/>
      <c r="E55" s="79"/>
      <c r="F55" s="79"/>
      <c r="G55" s="79"/>
      <c r="H55" s="79"/>
      <c r="I55" s="79"/>
      <c r="J55" s="80"/>
    </row>
    <row r="56" ht="13.5" thickBot="1">
      <c r="J56" s="42"/>
    </row>
    <row r="57" spans="1:11" ht="16.5" thickBot="1">
      <c r="A57" s="81" t="s">
        <v>29</v>
      </c>
      <c r="B57" s="56"/>
      <c r="C57" s="56"/>
      <c r="D57" s="56"/>
      <c r="E57" s="56"/>
      <c r="F57" s="56"/>
      <c r="G57" s="56"/>
      <c r="H57" s="56"/>
      <c r="I57" s="57"/>
      <c r="J57" s="58"/>
      <c r="K57" s="32"/>
    </row>
    <row r="58" spans="1:11" ht="15.75">
      <c r="A58" s="43"/>
      <c r="C58" s="44" t="s">
        <v>4</v>
      </c>
      <c r="D58" s="45"/>
      <c r="E58" s="44" t="s">
        <v>5</v>
      </c>
      <c r="F58" s="46"/>
      <c r="G58" s="44" t="s">
        <v>6</v>
      </c>
      <c r="H58" s="46"/>
      <c r="I58" s="33"/>
      <c r="J58" s="16"/>
      <c r="K58" s="32"/>
    </row>
    <row r="59" spans="1:11" ht="25.5">
      <c r="A59" s="47"/>
      <c r="C59" s="7" t="s">
        <v>9</v>
      </c>
      <c r="D59" s="8"/>
      <c r="E59" s="2" t="s">
        <v>2</v>
      </c>
      <c r="F59" s="48"/>
      <c r="G59" s="2" t="s">
        <v>10</v>
      </c>
      <c r="H59" s="3"/>
      <c r="I59" s="33"/>
      <c r="J59" s="6"/>
      <c r="K59" s="32"/>
    </row>
    <row r="60" spans="1:11" ht="13.5" thickBot="1">
      <c r="A60" s="32"/>
      <c r="J60" s="6"/>
      <c r="K60" s="32"/>
    </row>
    <row r="61" spans="1:11" ht="13.5" thickBot="1">
      <c r="A61" s="32"/>
      <c r="B61" s="61" t="s">
        <v>30</v>
      </c>
      <c r="C61" s="57"/>
      <c r="D61" s="57"/>
      <c r="E61" s="58"/>
      <c r="F61" s="61" t="s">
        <v>21</v>
      </c>
      <c r="G61" s="57"/>
      <c r="H61" s="57"/>
      <c r="I61" s="58"/>
      <c r="J61" s="6"/>
      <c r="K61" s="32"/>
    </row>
    <row r="62" spans="1:11" ht="39" thickBot="1">
      <c r="A62" s="32"/>
      <c r="B62" s="49" t="s">
        <v>31</v>
      </c>
      <c r="C62" s="50"/>
      <c r="D62" s="51" t="s">
        <v>32</v>
      </c>
      <c r="E62" s="14"/>
      <c r="F62" s="49" t="s">
        <v>31</v>
      </c>
      <c r="G62" s="50"/>
      <c r="H62" s="51" t="s">
        <v>32</v>
      </c>
      <c r="I62" s="14"/>
      <c r="J62" s="6"/>
      <c r="K62" s="32"/>
    </row>
    <row r="63" spans="1:11" ht="39" thickBot="1">
      <c r="A63" s="32"/>
      <c r="B63" s="49" t="s">
        <v>33</v>
      </c>
      <c r="C63" s="50"/>
      <c r="D63" s="51" t="s">
        <v>34</v>
      </c>
      <c r="E63" s="14"/>
      <c r="F63" s="49" t="s">
        <v>33</v>
      </c>
      <c r="G63" s="50"/>
      <c r="H63" s="51" t="s">
        <v>34</v>
      </c>
      <c r="I63" s="14"/>
      <c r="J63" s="6"/>
      <c r="K63" s="52"/>
    </row>
    <row r="64" spans="1:11" ht="13.5" thickBot="1">
      <c r="A64" s="32"/>
      <c r="J64" s="6"/>
      <c r="K64" s="32"/>
    </row>
    <row r="65" spans="1:11" ht="13.5" thickBot="1">
      <c r="A65" s="32"/>
      <c r="B65" s="61" t="s">
        <v>35</v>
      </c>
      <c r="C65" s="62"/>
      <c r="D65" s="62"/>
      <c r="E65" s="62"/>
      <c r="F65" s="62"/>
      <c r="G65" s="62"/>
      <c r="H65" s="62"/>
      <c r="I65" s="63"/>
      <c r="J65" s="6"/>
      <c r="K65" s="32"/>
    </row>
    <row r="66" spans="1:11" ht="13.5" thickBot="1">
      <c r="A66" s="32"/>
      <c r="J66" s="6"/>
      <c r="K66" s="32"/>
    </row>
    <row r="67" spans="1:11" ht="27.75" customHeight="1">
      <c r="A67" s="32"/>
      <c r="B67" s="36"/>
      <c r="C67" s="53" t="s">
        <v>36</v>
      </c>
      <c r="D67" s="53" t="s">
        <v>21</v>
      </c>
      <c r="E67" s="42"/>
      <c r="F67" s="64" t="s">
        <v>37</v>
      </c>
      <c r="G67" s="64"/>
      <c r="H67" s="64"/>
      <c r="I67" s="65"/>
      <c r="J67" s="6"/>
      <c r="K67" s="32"/>
    </row>
    <row r="68" spans="1:11" ht="12.75">
      <c r="A68" s="32"/>
      <c r="B68" s="54" t="s">
        <v>38</v>
      </c>
      <c r="C68" s="55">
        <f>1.1*E63</f>
        <v>0</v>
      </c>
      <c r="D68" s="55">
        <f>1.1*I63</f>
        <v>0</v>
      </c>
      <c r="E68" s="33"/>
      <c r="F68" s="33"/>
      <c r="G68" s="33"/>
      <c r="H68" s="33"/>
      <c r="I68" s="6"/>
      <c r="J68" s="6"/>
      <c r="K68" s="32"/>
    </row>
    <row r="69" spans="1:11" ht="12.75">
      <c r="A69" s="32"/>
      <c r="B69" s="54" t="s">
        <v>39</v>
      </c>
      <c r="C69" s="55">
        <f>1.26*E63</f>
        <v>0</v>
      </c>
      <c r="D69" s="55">
        <f>1.6*I63</f>
        <v>0</v>
      </c>
      <c r="E69" s="33"/>
      <c r="F69" s="33"/>
      <c r="G69" s="33"/>
      <c r="H69" s="33"/>
      <c r="I69" s="6"/>
      <c r="J69" s="6"/>
      <c r="K69" s="32"/>
    </row>
    <row r="70" spans="1:11" ht="12.75">
      <c r="A70" s="32"/>
      <c r="B70" s="54" t="s">
        <v>40</v>
      </c>
      <c r="C70" s="55">
        <f>1.51*E63</f>
        <v>0</v>
      </c>
      <c r="D70" s="55">
        <f>2.1*I63</f>
        <v>0</v>
      </c>
      <c r="E70" s="33"/>
      <c r="F70" s="33"/>
      <c r="G70" s="33"/>
      <c r="H70" s="33"/>
      <c r="I70" s="6"/>
      <c r="J70" s="6"/>
      <c r="K70" s="32"/>
    </row>
    <row r="71" spans="1:11" ht="13.5" thickBot="1">
      <c r="A71" s="32"/>
      <c r="B71" s="59" t="s">
        <v>41</v>
      </c>
      <c r="C71" s="60">
        <f>3*E63</f>
        <v>0</v>
      </c>
      <c r="D71" s="60">
        <f>3*I63</f>
        <v>0</v>
      </c>
      <c r="E71" s="18"/>
      <c r="F71" s="18"/>
      <c r="G71" s="18"/>
      <c r="H71" s="18"/>
      <c r="I71" s="19"/>
      <c r="J71" s="6"/>
      <c r="K71" s="32"/>
    </row>
    <row r="72" spans="1:11" ht="12.75">
      <c r="A72" s="32"/>
      <c r="J72" s="6"/>
      <c r="K72" s="32"/>
    </row>
    <row r="73" spans="1:11" ht="13.5" thickBot="1">
      <c r="A73" s="17"/>
      <c r="J73" s="19"/>
      <c r="K73" s="32"/>
    </row>
    <row r="74" spans="1:11" ht="12.75">
      <c r="A74" s="66" t="s">
        <v>28</v>
      </c>
      <c r="B74" s="67"/>
      <c r="C74" s="67"/>
      <c r="D74" s="67"/>
      <c r="E74" s="67"/>
      <c r="F74" s="67"/>
      <c r="G74" s="67"/>
      <c r="H74" s="67"/>
      <c r="I74" s="67"/>
      <c r="J74" s="68"/>
      <c r="K74" s="32"/>
    </row>
    <row r="75" spans="1:10" ht="12.75">
      <c r="A75" s="69"/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2.75">
      <c r="A76" s="72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72"/>
      <c r="B77" s="73"/>
      <c r="C77" s="73"/>
      <c r="D77" s="73"/>
      <c r="E77" s="73"/>
      <c r="F77" s="73"/>
      <c r="G77" s="73"/>
      <c r="H77" s="73"/>
      <c r="I77" s="73"/>
      <c r="J77" s="74"/>
    </row>
    <row r="78" spans="1:10" ht="13.5" thickBot="1">
      <c r="A78" s="75"/>
      <c r="B78" s="76"/>
      <c r="C78" s="76"/>
      <c r="D78" s="76"/>
      <c r="E78" s="76"/>
      <c r="F78" s="76"/>
      <c r="G78" s="76"/>
      <c r="H78" s="76"/>
      <c r="I78" s="76"/>
      <c r="J78" s="77"/>
    </row>
  </sheetData>
  <mergeCells count="22">
    <mergeCell ref="A1:J1"/>
    <mergeCell ref="D3:D4"/>
    <mergeCell ref="A4:B4"/>
    <mergeCell ref="C5:D5"/>
    <mergeCell ref="A7:E7"/>
    <mergeCell ref="F7:H8"/>
    <mergeCell ref="I7:I8"/>
    <mergeCell ref="A8:A9"/>
    <mergeCell ref="B8:C8"/>
    <mergeCell ref="D8:E8"/>
    <mergeCell ref="F9:H9"/>
    <mergeCell ref="A30:C30"/>
    <mergeCell ref="A31:D31"/>
    <mergeCell ref="A32:E32"/>
    <mergeCell ref="C47:G51"/>
    <mergeCell ref="B65:I65"/>
    <mergeCell ref="F67:I67"/>
    <mergeCell ref="A74:J78"/>
    <mergeCell ref="A54:J55"/>
    <mergeCell ref="A57:J57"/>
    <mergeCell ref="B61:E61"/>
    <mergeCell ref="F61:I61"/>
  </mergeCells>
  <conditionalFormatting sqref="D10:D29">
    <cfRule type="cellIs" priority="1" dxfId="0" operator="notBetween" stopIfTrue="1">
      <formula>$F$5</formula>
      <formula>$H$5</formula>
    </cfRule>
  </conditionalFormatting>
  <conditionalFormatting sqref="J10:J29">
    <cfRule type="cellIs" priority="2" dxfId="1" operator="greaterThan" stopIfTrue="1">
      <formula>$I$7</formula>
    </cfRule>
    <cfRule type="cellIs" priority="3" dxfId="1" operator="lessThan" stopIfTrue="1">
      <formula>-$I$7</formula>
    </cfRule>
  </conditionalFormatting>
  <dataValidations count="1">
    <dataValidation type="list" allowBlank="1" showInputMessage="1" showErrorMessage="1" sqref="E31">
      <formula1>$I$2:$I$3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28125" style="1" customWidth="1"/>
    <col min="2" max="2" width="9.140625" style="1" customWidth="1"/>
    <col min="3" max="3" width="9.28125" style="1" customWidth="1"/>
    <col min="4" max="4" width="12.00390625" style="1" customWidth="1"/>
    <col min="5" max="5" width="11.57421875" style="1" bestFit="1" customWidth="1"/>
    <col min="6" max="6" width="9.421875" style="1" bestFit="1" customWidth="1"/>
    <col min="7" max="7" width="9.140625" style="1" customWidth="1"/>
    <col min="8" max="8" width="9.7109375" style="1" bestFit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10" ht="16.5" thickBot="1">
      <c r="A1" s="81" t="s">
        <v>3</v>
      </c>
      <c r="B1" s="56"/>
      <c r="C1" s="56"/>
      <c r="D1" s="56"/>
      <c r="E1" s="56"/>
      <c r="F1" s="56"/>
      <c r="G1" s="56"/>
      <c r="H1" s="56"/>
      <c r="I1" s="57"/>
      <c r="J1" s="58"/>
    </row>
    <row r="2" spans="1:10" ht="12.75">
      <c r="A2" s="2" t="s">
        <v>4</v>
      </c>
      <c r="B2" s="3" t="s">
        <v>46</v>
      </c>
      <c r="C2" s="2" t="s">
        <v>5</v>
      </c>
      <c r="D2" s="4" t="s">
        <v>47</v>
      </c>
      <c r="E2" s="2" t="s">
        <v>6</v>
      </c>
      <c r="F2" s="4">
        <v>12345</v>
      </c>
      <c r="G2" s="2" t="s">
        <v>7</v>
      </c>
      <c r="H2" s="3">
        <v>12344</v>
      </c>
      <c r="I2" s="5" t="s">
        <v>8</v>
      </c>
      <c r="J2" s="6"/>
    </row>
    <row r="3" spans="1:10" ht="25.5">
      <c r="A3" s="7" t="s">
        <v>9</v>
      </c>
      <c r="B3" s="8" t="s">
        <v>48</v>
      </c>
      <c r="C3" s="2" t="s">
        <v>2</v>
      </c>
      <c r="D3" s="115" t="s">
        <v>49</v>
      </c>
      <c r="E3" s="2" t="s">
        <v>10</v>
      </c>
      <c r="F3" s="9">
        <v>39721</v>
      </c>
      <c r="G3" s="2" t="s">
        <v>10</v>
      </c>
      <c r="H3" s="10">
        <v>39233</v>
      </c>
      <c r="I3" s="5" t="s">
        <v>11</v>
      </c>
      <c r="J3" s="6"/>
    </row>
    <row r="4" spans="1:10" ht="13.5" thickBot="1">
      <c r="A4" s="86"/>
      <c r="B4" s="88"/>
      <c r="C4" s="11"/>
      <c r="D4" s="116"/>
      <c r="E4" s="11" t="s">
        <v>12</v>
      </c>
      <c r="F4" s="12">
        <v>1.1</v>
      </c>
      <c r="G4" s="11" t="s">
        <v>12</v>
      </c>
      <c r="H4" s="12">
        <v>1.05</v>
      </c>
      <c r="J4" s="6"/>
    </row>
    <row r="5" spans="1:10" ht="38.25" customHeight="1" thickBot="1">
      <c r="A5" s="13" t="s">
        <v>13</v>
      </c>
      <c r="B5" s="14">
        <v>11.3</v>
      </c>
      <c r="C5" s="117" t="s">
        <v>14</v>
      </c>
      <c r="D5" s="118"/>
      <c r="E5" s="13" t="s">
        <v>43</v>
      </c>
      <c r="F5" s="14">
        <v>10.1</v>
      </c>
      <c r="G5" s="13" t="s">
        <v>15</v>
      </c>
      <c r="H5" s="14">
        <v>12.7</v>
      </c>
      <c r="J5" s="6"/>
    </row>
    <row r="6" spans="1:10" ht="13.5" thickBot="1">
      <c r="A6" s="15"/>
      <c r="J6" s="6"/>
    </row>
    <row r="7" spans="1:10" ht="15.75" thickBot="1">
      <c r="A7" s="98" t="s">
        <v>16</v>
      </c>
      <c r="B7" s="99"/>
      <c r="C7" s="99"/>
      <c r="D7" s="99"/>
      <c r="E7" s="100"/>
      <c r="F7" s="101" t="s">
        <v>45</v>
      </c>
      <c r="G7" s="102"/>
      <c r="H7" s="65"/>
      <c r="I7" s="106">
        <v>2.5</v>
      </c>
      <c r="J7" s="6"/>
    </row>
    <row r="8" spans="1:10" ht="13.5" thickBot="1">
      <c r="A8" s="108" t="s">
        <v>17</v>
      </c>
      <c r="B8" s="110" t="s">
        <v>18</v>
      </c>
      <c r="C8" s="111"/>
      <c r="D8" s="110" t="s">
        <v>19</v>
      </c>
      <c r="E8" s="111"/>
      <c r="F8" s="103"/>
      <c r="G8" s="104"/>
      <c r="H8" s="105"/>
      <c r="I8" s="107"/>
      <c r="J8" s="6"/>
    </row>
    <row r="9" spans="1:10" ht="26.25" customHeight="1" thickBot="1">
      <c r="A9" s="109"/>
      <c r="B9" s="17" t="s">
        <v>20</v>
      </c>
      <c r="C9" s="19" t="s">
        <v>21</v>
      </c>
      <c r="D9" s="17" t="s">
        <v>22</v>
      </c>
      <c r="E9" s="19" t="s">
        <v>21</v>
      </c>
      <c r="F9" s="112" t="s">
        <v>42</v>
      </c>
      <c r="G9" s="113"/>
      <c r="H9" s="114"/>
      <c r="I9" s="21" t="s">
        <v>1</v>
      </c>
      <c r="J9" s="6" t="s">
        <v>44</v>
      </c>
    </row>
    <row r="10" spans="1:10" ht="12.75">
      <c r="A10" s="22">
        <v>1</v>
      </c>
      <c r="B10" s="23">
        <v>10.9</v>
      </c>
      <c r="C10" s="24">
        <f>(B10/B5)^H4</f>
        <v>0.9628651257690943</v>
      </c>
      <c r="D10" s="23">
        <v>10.8</v>
      </c>
      <c r="E10" s="24">
        <f>(D10/D30)^F4</f>
        <v>0.9220288858132413</v>
      </c>
      <c r="I10" s="1">
        <f>B10-D10</f>
        <v>0.09999999999999964</v>
      </c>
      <c r="J10" s="25">
        <f>I10/B10*100</f>
        <v>0.9174311926605472</v>
      </c>
    </row>
    <row r="11" spans="1:10" ht="12.75">
      <c r="A11" s="22">
        <v>2</v>
      </c>
      <c r="B11" s="26">
        <v>11</v>
      </c>
      <c r="C11" s="24">
        <f>(B11/B5)^H4</f>
        <v>0.9721425532374018</v>
      </c>
      <c r="D11" s="23">
        <v>11.1</v>
      </c>
      <c r="E11" s="24">
        <f>(D11/D30)^F4</f>
        <v>0.9502407981265399</v>
      </c>
      <c r="I11" s="1">
        <f aca="true" t="shared" si="0" ref="I11:I29">B11-D11</f>
        <v>-0.09999999999999964</v>
      </c>
      <c r="J11" s="25">
        <f aca="true" t="shared" si="1" ref="J11:J29">I11/B11*100</f>
        <v>-0.909090909090906</v>
      </c>
    </row>
    <row r="12" spans="1:10" ht="12.75">
      <c r="A12" s="22">
        <v>3</v>
      </c>
      <c r="B12" s="23">
        <v>11.3</v>
      </c>
      <c r="C12" s="24">
        <f>(B12/B5)^H4</f>
        <v>1</v>
      </c>
      <c r="D12" s="23">
        <v>11.5</v>
      </c>
      <c r="E12" s="24">
        <f>(D12/D30)^F4</f>
        <v>0.9879751483545484</v>
      </c>
      <c r="I12" s="1">
        <f t="shared" si="0"/>
        <v>-0.1999999999999993</v>
      </c>
      <c r="J12" s="25">
        <f t="shared" si="1"/>
        <v>-1.7699115044247724</v>
      </c>
    </row>
    <row r="13" spans="1:10" ht="12.75">
      <c r="A13" s="22">
        <v>4</v>
      </c>
      <c r="B13" s="23">
        <v>11.2</v>
      </c>
      <c r="C13" s="24">
        <f>(B13/B5)^H4</f>
        <v>0.9907100261477774</v>
      </c>
      <c r="D13" s="23">
        <v>11</v>
      </c>
      <c r="E13" s="24">
        <f>(D13/D30)^F4</f>
        <v>0.9408282507401501</v>
      </c>
      <c r="I13" s="1">
        <f t="shared" si="0"/>
        <v>0.1999999999999993</v>
      </c>
      <c r="J13" s="25">
        <f t="shared" si="1"/>
        <v>1.7857142857142794</v>
      </c>
    </row>
    <row r="14" spans="1:10" ht="12.75">
      <c r="A14" s="22">
        <v>5</v>
      </c>
      <c r="B14" s="23">
        <v>11.9</v>
      </c>
      <c r="C14" s="24">
        <f>(B14/B5)^H4</f>
        <v>1.055825006614822</v>
      </c>
      <c r="D14" s="23">
        <v>12.1</v>
      </c>
      <c r="E14" s="24">
        <f>(D14/D30)^F4</f>
        <v>1.0448219873984168</v>
      </c>
      <c r="I14" s="1">
        <f t="shared" si="0"/>
        <v>-0.1999999999999993</v>
      </c>
      <c r="J14" s="25">
        <f t="shared" si="1"/>
        <v>-1.680672268907557</v>
      </c>
    </row>
    <row r="15" spans="1:10" ht="12.75">
      <c r="A15" s="22">
        <v>6</v>
      </c>
      <c r="B15" s="23">
        <v>11.4</v>
      </c>
      <c r="C15" s="24">
        <f>(B15/B5)^H4</f>
        <v>1.0092940854220191</v>
      </c>
      <c r="D15" s="23">
        <v>11.5</v>
      </c>
      <c r="E15" s="24">
        <f>(D15/D30)^F4</f>
        <v>0.9879751483545484</v>
      </c>
      <c r="I15" s="1">
        <f t="shared" si="0"/>
        <v>-0.09999999999999964</v>
      </c>
      <c r="J15" s="25">
        <f t="shared" si="1"/>
        <v>-0.8771929824561372</v>
      </c>
    </row>
    <row r="16" spans="1:10" ht="12.75">
      <c r="A16" s="22">
        <v>7</v>
      </c>
      <c r="B16" s="23">
        <v>12.1</v>
      </c>
      <c r="C16" s="24">
        <f>(B16/B5)^H4</f>
        <v>1.0744649999447895</v>
      </c>
      <c r="D16" s="23">
        <v>12</v>
      </c>
      <c r="E16" s="24">
        <f>(D16/D30)^F4</f>
        <v>1.035327540415581</v>
      </c>
      <c r="I16" s="1">
        <f t="shared" si="0"/>
        <v>0.09999999999999964</v>
      </c>
      <c r="J16" s="25">
        <f t="shared" si="1"/>
        <v>0.8264462809917326</v>
      </c>
    </row>
    <row r="17" spans="1:10" ht="12.75">
      <c r="A17" s="22">
        <v>8</v>
      </c>
      <c r="B17" s="23">
        <v>11.7</v>
      </c>
      <c r="C17" s="24">
        <f>(B17/B5)^H4</f>
        <v>1.0372006712836432</v>
      </c>
      <c r="D17" s="23">
        <v>11.7</v>
      </c>
      <c r="E17" s="24">
        <f>(D17/D30)^F4</f>
        <v>1.0068918925751358</v>
      </c>
      <c r="I17" s="1">
        <f t="shared" si="0"/>
        <v>0</v>
      </c>
      <c r="J17" s="25">
        <f t="shared" si="1"/>
        <v>0</v>
      </c>
    </row>
    <row r="18" spans="1:10" ht="12.75">
      <c r="A18" s="22">
        <v>9</v>
      </c>
      <c r="B18" s="23">
        <v>12.4</v>
      </c>
      <c r="C18" s="24">
        <f>(B18/B5)^H4</f>
        <v>1.1024538127205539</v>
      </c>
      <c r="D18" s="23">
        <v>12.3</v>
      </c>
      <c r="E18" s="24">
        <f>(D18/D30)^F4</f>
        <v>1.063834373365283</v>
      </c>
      <c r="I18" s="1">
        <f t="shared" si="0"/>
        <v>0.09999999999999964</v>
      </c>
      <c r="J18" s="25">
        <f t="shared" si="1"/>
        <v>0.8064516129032229</v>
      </c>
    </row>
    <row r="19" spans="1:10" ht="12.75">
      <c r="A19" s="22">
        <v>10</v>
      </c>
      <c r="B19" s="23">
        <v>11.3</v>
      </c>
      <c r="C19" s="24">
        <f>(B19/B5)^H4</f>
        <v>1</v>
      </c>
      <c r="D19" s="23">
        <v>11.3</v>
      </c>
      <c r="E19" s="24">
        <f>(D19/D30)^F4</f>
        <v>0.9690912758015188</v>
      </c>
      <c r="I19" s="1">
        <f t="shared" si="0"/>
        <v>0</v>
      </c>
      <c r="J19" s="25">
        <f t="shared" si="1"/>
        <v>0</v>
      </c>
    </row>
    <row r="20" spans="1:10" ht="12.75">
      <c r="A20" s="22">
        <v>11</v>
      </c>
      <c r="B20" s="23">
        <v>12.7</v>
      </c>
      <c r="C20" s="24">
        <f>(B20/B5)^H4</f>
        <v>1.130476506642688</v>
      </c>
      <c r="D20" s="23">
        <v>12.5</v>
      </c>
      <c r="E20" s="24">
        <f>(D20/D30)^F4</f>
        <v>1.0828777002245866</v>
      </c>
      <c r="I20" s="1">
        <f t="shared" si="0"/>
        <v>0.1999999999999993</v>
      </c>
      <c r="J20" s="25">
        <f t="shared" si="1"/>
        <v>1.5748031496062938</v>
      </c>
    </row>
    <row r="21" spans="1:10" ht="12.75">
      <c r="A21" s="22">
        <v>12</v>
      </c>
      <c r="B21" s="23">
        <v>11.9</v>
      </c>
      <c r="C21" s="24">
        <f>(B21/B5)^H4</f>
        <v>1.055825006614822</v>
      </c>
      <c r="D21" s="23">
        <v>11.8</v>
      </c>
      <c r="E21" s="24">
        <f>(D21/D30)^F4</f>
        <v>1.0163624327318006</v>
      </c>
      <c r="I21" s="1">
        <f t="shared" si="0"/>
        <v>0.09999999999999964</v>
      </c>
      <c r="J21" s="25">
        <f t="shared" si="1"/>
        <v>0.8403361344537785</v>
      </c>
    </row>
    <row r="22" spans="1:10" ht="12.75">
      <c r="A22" s="22">
        <v>13</v>
      </c>
      <c r="B22" s="23">
        <v>10.8</v>
      </c>
      <c r="C22" s="24">
        <f>(B22/B5)^H4</f>
        <v>0.9535919530837133</v>
      </c>
      <c r="D22" s="23">
        <v>10.9</v>
      </c>
      <c r="E22" s="24">
        <f>(D22/D30)^F4</f>
        <v>0.9314242564385884</v>
      </c>
      <c r="I22" s="1">
        <f t="shared" si="0"/>
        <v>-0.09999999999999964</v>
      </c>
      <c r="J22" s="25">
        <f t="shared" si="1"/>
        <v>-0.9259259259259226</v>
      </c>
    </row>
    <row r="23" spans="1:10" ht="12.75">
      <c r="A23" s="22">
        <v>14</v>
      </c>
      <c r="B23" s="23">
        <v>11.4</v>
      </c>
      <c r="C23" s="24">
        <f>(B23/B5)^H4</f>
        <v>1.0092940854220191</v>
      </c>
      <c r="D23" s="23">
        <v>11.2</v>
      </c>
      <c r="E23" s="24">
        <f>(D23/D30)^F4</f>
        <v>0.9596618292152871</v>
      </c>
      <c r="I23" s="1">
        <f t="shared" si="0"/>
        <v>0.20000000000000107</v>
      </c>
      <c r="J23" s="25">
        <f t="shared" si="1"/>
        <v>1.75438596491229</v>
      </c>
    </row>
    <row r="24" spans="1:10" ht="12.75">
      <c r="A24" s="22">
        <v>15</v>
      </c>
      <c r="B24" s="26">
        <v>11</v>
      </c>
      <c r="C24" s="24">
        <f>(B24/B5)^H4</f>
        <v>0.9721425532374018</v>
      </c>
      <c r="D24" s="23">
        <v>11</v>
      </c>
      <c r="E24" s="24">
        <f>(D24/D30)^F4</f>
        <v>0.9408282507401501</v>
      </c>
      <c r="I24" s="1">
        <f t="shared" si="0"/>
        <v>0</v>
      </c>
      <c r="J24" s="25">
        <f t="shared" si="1"/>
        <v>0</v>
      </c>
    </row>
    <row r="25" spans="1:10" ht="12.75">
      <c r="A25" s="22">
        <v>16</v>
      </c>
      <c r="B25" s="23">
        <v>11.8</v>
      </c>
      <c r="C25" s="24">
        <f>(B25/B5)^H4</f>
        <v>1.0465108660093585</v>
      </c>
      <c r="D25" s="23">
        <v>11.6</v>
      </c>
      <c r="E25" s="24">
        <f>(D25/D30)^F4</f>
        <v>0.9974294435325913</v>
      </c>
      <c r="I25" s="1">
        <f t="shared" si="0"/>
        <v>0.20000000000000107</v>
      </c>
      <c r="J25" s="25">
        <f t="shared" si="1"/>
        <v>1.6949152542372972</v>
      </c>
    </row>
    <row r="26" spans="1:10" ht="12.75">
      <c r="A26" s="22">
        <v>17</v>
      </c>
      <c r="B26" s="23">
        <v>11.7</v>
      </c>
      <c r="C26" s="24">
        <f>(B26/B5)^H4</f>
        <v>1.0372006712836432</v>
      </c>
      <c r="D26" s="23">
        <v>11.9</v>
      </c>
      <c r="E26" s="24">
        <f>(D26/D30)^F4</f>
        <v>1.0258410022630562</v>
      </c>
      <c r="I26" s="1">
        <f t="shared" si="0"/>
        <v>-0.20000000000000107</v>
      </c>
      <c r="J26" s="25">
        <f t="shared" si="1"/>
        <v>-1.7094017094017186</v>
      </c>
    </row>
    <row r="27" spans="1:10" ht="12.75">
      <c r="A27" s="22">
        <v>18</v>
      </c>
      <c r="B27" s="23">
        <v>11.4</v>
      </c>
      <c r="C27" s="24">
        <f>(B27/B5)^H4</f>
        <v>1.0092940854220191</v>
      </c>
      <c r="D27" s="23">
        <v>11.5</v>
      </c>
      <c r="E27" s="24">
        <f>(D27/D30)^F4</f>
        <v>0.9879751483545484</v>
      </c>
      <c r="I27" s="1">
        <f t="shared" si="0"/>
        <v>-0.09999999999999964</v>
      </c>
      <c r="J27" s="25">
        <f t="shared" si="1"/>
        <v>-0.8771929824561372</v>
      </c>
    </row>
    <row r="28" spans="1:10" ht="12.75">
      <c r="A28" s="22">
        <v>19</v>
      </c>
      <c r="B28" s="23">
        <v>12.7</v>
      </c>
      <c r="C28" s="24">
        <f>(B28/B5)^H4</f>
        <v>1.130476506642688</v>
      </c>
      <c r="D28" s="23">
        <v>12.6</v>
      </c>
      <c r="E28" s="24">
        <f>(D28/D30)^F4</f>
        <v>1.0924108266025196</v>
      </c>
      <c r="I28" s="1">
        <f t="shared" si="0"/>
        <v>0.09999999999999964</v>
      </c>
      <c r="J28" s="25">
        <f t="shared" si="1"/>
        <v>0.7874015748031469</v>
      </c>
    </row>
    <row r="29" spans="1:10" ht="13.5" thickBot="1">
      <c r="A29" s="27">
        <v>20</v>
      </c>
      <c r="B29" s="23">
        <v>12.6</v>
      </c>
      <c r="C29" s="28">
        <f>(B29/B5)^H4</f>
        <v>1.1211318917952489</v>
      </c>
      <c r="D29" s="23">
        <v>12.5</v>
      </c>
      <c r="E29" s="28">
        <f>(D29/D30)^F4</f>
        <v>1.0828777002245866</v>
      </c>
      <c r="I29" s="1">
        <f t="shared" si="0"/>
        <v>0.09999999999999964</v>
      </c>
      <c r="J29" s="25">
        <f t="shared" si="1"/>
        <v>0.7936507936507908</v>
      </c>
    </row>
    <row r="30" spans="1:10" ht="15.75" thickBot="1">
      <c r="A30" s="38" t="s">
        <v>25</v>
      </c>
      <c r="B30" s="20"/>
      <c r="C30" s="82"/>
      <c r="D30" s="29">
        <f>GEOMEAN(D10:D29)</f>
        <v>11.62717436708144</v>
      </c>
      <c r="E30" s="30"/>
      <c r="J30" s="6"/>
    </row>
    <row r="31" spans="1:10" ht="12.75">
      <c r="A31" s="83" t="s">
        <v>26</v>
      </c>
      <c r="B31" s="84"/>
      <c r="C31" s="84"/>
      <c r="D31" s="85"/>
      <c r="E31" s="31" t="s">
        <v>8</v>
      </c>
      <c r="J31" s="6"/>
    </row>
    <row r="32" spans="1:10" ht="13.5" thickBot="1">
      <c r="A32" s="86" t="s">
        <v>27</v>
      </c>
      <c r="B32" s="87"/>
      <c r="C32" s="87"/>
      <c r="D32" s="87"/>
      <c r="E32" s="88"/>
      <c r="J32" s="6"/>
    </row>
    <row r="33" spans="1:10" ht="12.75">
      <c r="A33" s="32"/>
      <c r="B33" s="33"/>
      <c r="C33" s="33"/>
      <c r="D33" s="33"/>
      <c r="E33" s="33"/>
      <c r="F33" s="34"/>
      <c r="G33" s="34"/>
      <c r="H33" s="34"/>
      <c r="I33" s="34"/>
      <c r="J33" s="35"/>
    </row>
    <row r="34" spans="1:10" ht="12.75">
      <c r="A34" s="32"/>
      <c r="B34" s="33"/>
      <c r="C34" s="33"/>
      <c r="D34" s="33"/>
      <c r="E34" s="33"/>
      <c r="F34" s="34"/>
      <c r="G34" s="34"/>
      <c r="H34" s="34"/>
      <c r="I34" s="34"/>
      <c r="J34" s="35"/>
    </row>
    <row r="35" spans="1:10" ht="12.75">
      <c r="A35" s="32"/>
      <c r="B35" s="33"/>
      <c r="C35" s="33"/>
      <c r="D35" s="33"/>
      <c r="E35" s="33"/>
      <c r="F35" s="34"/>
      <c r="G35" s="34"/>
      <c r="H35" s="34"/>
      <c r="I35" s="34"/>
      <c r="J35" s="35"/>
    </row>
    <row r="36" spans="1:10" ht="12.75">
      <c r="A36" s="32"/>
      <c r="B36" s="33"/>
      <c r="C36" s="33"/>
      <c r="D36" s="33"/>
      <c r="E36" s="33"/>
      <c r="F36" s="34"/>
      <c r="G36" s="34"/>
      <c r="H36" s="34"/>
      <c r="I36" s="34"/>
      <c r="J36" s="35"/>
    </row>
    <row r="37" spans="1:10" ht="12.75">
      <c r="A37" s="32"/>
      <c r="B37" s="33"/>
      <c r="C37" s="33"/>
      <c r="D37" s="33"/>
      <c r="E37" s="33"/>
      <c r="F37" s="34"/>
      <c r="G37" s="34"/>
      <c r="H37" s="34"/>
      <c r="I37" s="34"/>
      <c r="J37" s="35"/>
    </row>
    <row r="38" spans="1:10" ht="12.75">
      <c r="A38" s="32"/>
      <c r="B38" s="33"/>
      <c r="C38" s="33"/>
      <c r="D38" s="33"/>
      <c r="E38" s="33"/>
      <c r="F38" s="34"/>
      <c r="G38" s="34"/>
      <c r="H38" s="34"/>
      <c r="I38" s="34"/>
      <c r="J38" s="35"/>
    </row>
    <row r="39" spans="1:10" ht="12.75">
      <c r="A39" s="32"/>
      <c r="B39" s="33"/>
      <c r="C39" s="33"/>
      <c r="D39" s="33"/>
      <c r="E39" s="33"/>
      <c r="F39" s="34"/>
      <c r="G39" s="34"/>
      <c r="H39" s="34"/>
      <c r="I39" s="34"/>
      <c r="J39" s="35"/>
    </row>
    <row r="40" spans="1:10" ht="12.75">
      <c r="A40" s="32"/>
      <c r="B40" s="33"/>
      <c r="C40" s="33"/>
      <c r="D40" s="33"/>
      <c r="E40" s="33"/>
      <c r="F40" s="34"/>
      <c r="G40" s="34"/>
      <c r="H40" s="34"/>
      <c r="I40" s="34"/>
      <c r="J40" s="35"/>
    </row>
    <row r="41" spans="1:10" ht="12.75">
      <c r="A41" s="32"/>
      <c r="B41" s="33"/>
      <c r="C41" s="33"/>
      <c r="D41" s="33"/>
      <c r="E41" s="33"/>
      <c r="F41" s="34"/>
      <c r="G41" s="34"/>
      <c r="H41" s="34"/>
      <c r="I41" s="34"/>
      <c r="J41" s="35"/>
    </row>
    <row r="42" spans="1:10" ht="12.75">
      <c r="A42" s="32"/>
      <c r="B42" s="33"/>
      <c r="C42" s="33"/>
      <c r="D42" s="33"/>
      <c r="E42" s="33"/>
      <c r="F42" s="34"/>
      <c r="G42" s="34"/>
      <c r="H42" s="34"/>
      <c r="I42" s="34"/>
      <c r="J42" s="35"/>
    </row>
    <row r="43" spans="1:10" ht="12.75">
      <c r="A43" s="32"/>
      <c r="B43" s="33"/>
      <c r="C43" s="33"/>
      <c r="D43" s="33"/>
      <c r="E43" s="33"/>
      <c r="F43" s="34"/>
      <c r="G43" s="34"/>
      <c r="H43" s="34"/>
      <c r="I43" s="34"/>
      <c r="J43" s="35"/>
    </row>
    <row r="44" spans="1:10" ht="12.75">
      <c r="A44" s="32"/>
      <c r="B44" s="33"/>
      <c r="C44" s="33"/>
      <c r="D44" s="33"/>
      <c r="E44" s="33"/>
      <c r="F44" s="34"/>
      <c r="G44" s="34"/>
      <c r="H44" s="34"/>
      <c r="I44" s="34"/>
      <c r="J44" s="35"/>
    </row>
    <row r="45" spans="1:10" ht="12.75">
      <c r="A45" s="32"/>
      <c r="B45" s="33"/>
      <c r="C45" s="33"/>
      <c r="D45" s="33"/>
      <c r="E45" s="33"/>
      <c r="F45" s="34"/>
      <c r="G45" s="34"/>
      <c r="H45" s="34"/>
      <c r="I45" s="34"/>
      <c r="J45" s="35"/>
    </row>
    <row r="46" spans="1:10" ht="13.5" thickBot="1">
      <c r="A46" s="32"/>
      <c r="B46" s="33"/>
      <c r="C46" s="33"/>
      <c r="D46" s="33"/>
      <c r="E46" s="33"/>
      <c r="F46" s="34"/>
      <c r="G46" s="34"/>
      <c r="H46" s="34"/>
      <c r="I46" s="34"/>
      <c r="J46" s="35"/>
    </row>
    <row r="47" spans="1:10" ht="13.5" thickBot="1">
      <c r="A47" s="32"/>
      <c r="B47" s="33"/>
      <c r="C47" s="89" t="s">
        <v>52</v>
      </c>
      <c r="D47" s="90"/>
      <c r="E47" s="90"/>
      <c r="F47" s="90"/>
      <c r="G47" s="91"/>
      <c r="H47" s="34"/>
      <c r="I47" s="34"/>
      <c r="J47" s="35"/>
    </row>
    <row r="48" spans="1:10" ht="12.75">
      <c r="A48" s="36" t="s">
        <v>0</v>
      </c>
      <c r="B48" s="37">
        <f>SLOPE(B10:B29,D10:D29)</f>
        <v>1.0339547270306255</v>
      </c>
      <c r="C48" s="92"/>
      <c r="D48" s="93"/>
      <c r="E48" s="93"/>
      <c r="F48" s="93"/>
      <c r="G48" s="94"/>
      <c r="H48" s="34"/>
      <c r="I48" s="34"/>
      <c r="J48" s="35"/>
    </row>
    <row r="49" spans="1:10" ht="12.75">
      <c r="A49" s="32" t="s">
        <v>23</v>
      </c>
      <c r="B49" s="39">
        <f>CORREL(B10:B29,D10:D29)</f>
        <v>0.9727372974144258</v>
      </c>
      <c r="C49" s="92"/>
      <c r="D49" s="93"/>
      <c r="E49" s="93"/>
      <c r="F49" s="93"/>
      <c r="G49" s="94"/>
      <c r="H49" s="34"/>
      <c r="I49" s="34"/>
      <c r="J49" s="35"/>
    </row>
    <row r="50" spans="1:10" ht="13.5" thickBot="1">
      <c r="A50" s="17" t="s">
        <v>24</v>
      </c>
      <c r="B50" s="40">
        <f>INTERCEPT(B10:B29,D10:D29)</f>
        <v>-0.37523302263647906</v>
      </c>
      <c r="C50" s="92"/>
      <c r="D50" s="93"/>
      <c r="E50" s="93"/>
      <c r="F50" s="93"/>
      <c r="G50" s="94"/>
      <c r="H50" s="34"/>
      <c r="I50" s="34"/>
      <c r="J50" s="35"/>
    </row>
    <row r="51" spans="1:10" ht="13.5" thickBot="1">
      <c r="A51" s="32"/>
      <c r="B51" s="33"/>
      <c r="C51" s="95"/>
      <c r="D51" s="96"/>
      <c r="E51" s="96"/>
      <c r="F51" s="96"/>
      <c r="G51" s="97"/>
      <c r="H51" s="34"/>
      <c r="I51" s="34"/>
      <c r="J51" s="35"/>
    </row>
    <row r="52" spans="1:10" ht="12.75">
      <c r="A52" s="32"/>
      <c r="B52" s="33"/>
      <c r="C52" s="33"/>
      <c r="D52" s="33"/>
      <c r="E52" s="33"/>
      <c r="F52" s="34"/>
      <c r="G52" s="34"/>
      <c r="H52" s="34"/>
      <c r="I52" s="34"/>
      <c r="J52" s="35"/>
    </row>
    <row r="53" spans="1:10" ht="13.5" thickBot="1">
      <c r="A53" s="32"/>
      <c r="B53" s="33"/>
      <c r="C53" s="33"/>
      <c r="D53" s="33"/>
      <c r="E53" s="33"/>
      <c r="F53" s="34"/>
      <c r="G53" s="34"/>
      <c r="H53" s="34"/>
      <c r="I53" s="34"/>
      <c r="J53" s="35"/>
    </row>
    <row r="54" spans="1:12" ht="12.75">
      <c r="A54" s="66" t="s">
        <v>50</v>
      </c>
      <c r="B54" s="67"/>
      <c r="C54" s="67"/>
      <c r="D54" s="67"/>
      <c r="E54" s="67"/>
      <c r="F54" s="67"/>
      <c r="G54" s="67"/>
      <c r="H54" s="67"/>
      <c r="I54" s="67"/>
      <c r="J54" s="68"/>
      <c r="L54" s="41"/>
    </row>
    <row r="55" spans="1:10" ht="13.5" thickBot="1">
      <c r="A55" s="78"/>
      <c r="B55" s="79"/>
      <c r="C55" s="79"/>
      <c r="D55" s="79"/>
      <c r="E55" s="79"/>
      <c r="F55" s="79"/>
      <c r="G55" s="79"/>
      <c r="H55" s="79"/>
      <c r="I55" s="79"/>
      <c r="J55" s="80"/>
    </row>
    <row r="56" ht="13.5" thickBot="1">
      <c r="J56" s="42"/>
    </row>
    <row r="57" spans="1:11" ht="16.5" thickBot="1">
      <c r="A57" s="81" t="s">
        <v>29</v>
      </c>
      <c r="B57" s="56"/>
      <c r="C57" s="56"/>
      <c r="D57" s="56"/>
      <c r="E57" s="56"/>
      <c r="F57" s="56"/>
      <c r="G57" s="56"/>
      <c r="H57" s="56"/>
      <c r="I57" s="57"/>
      <c r="J57" s="58"/>
      <c r="K57" s="32"/>
    </row>
    <row r="58" spans="1:11" ht="15.75">
      <c r="A58" s="43"/>
      <c r="C58" s="44" t="s">
        <v>4</v>
      </c>
      <c r="D58" s="45"/>
      <c r="E58" s="44" t="s">
        <v>5</v>
      </c>
      <c r="F58" s="46"/>
      <c r="G58" s="44" t="s">
        <v>6</v>
      </c>
      <c r="H58" s="46"/>
      <c r="I58" s="33"/>
      <c r="J58" s="16"/>
      <c r="K58" s="32"/>
    </row>
    <row r="59" spans="1:11" ht="25.5">
      <c r="A59" s="47"/>
      <c r="C59" s="7" t="s">
        <v>9</v>
      </c>
      <c r="D59" s="8"/>
      <c r="E59" s="2" t="s">
        <v>2</v>
      </c>
      <c r="F59" s="48"/>
      <c r="G59" s="2" t="s">
        <v>10</v>
      </c>
      <c r="H59" s="3"/>
      <c r="I59" s="33"/>
      <c r="J59" s="6"/>
      <c r="K59" s="32"/>
    </row>
    <row r="60" spans="1:11" ht="13.5" thickBot="1">
      <c r="A60" s="32"/>
      <c r="J60" s="6"/>
      <c r="K60" s="32"/>
    </row>
    <row r="61" spans="1:11" ht="13.5" thickBot="1">
      <c r="A61" s="32"/>
      <c r="B61" s="61" t="s">
        <v>30</v>
      </c>
      <c r="C61" s="57"/>
      <c r="D61" s="57"/>
      <c r="E61" s="58"/>
      <c r="F61" s="61" t="s">
        <v>21</v>
      </c>
      <c r="G61" s="57"/>
      <c r="H61" s="57"/>
      <c r="I61" s="58"/>
      <c r="J61" s="6"/>
      <c r="K61" s="32"/>
    </row>
    <row r="62" spans="1:11" ht="39" thickBot="1">
      <c r="A62" s="32"/>
      <c r="B62" s="49" t="s">
        <v>31</v>
      </c>
      <c r="C62" s="50"/>
      <c r="D62" s="51" t="s">
        <v>32</v>
      </c>
      <c r="E62" s="14"/>
      <c r="F62" s="49" t="s">
        <v>31</v>
      </c>
      <c r="G62" s="50"/>
      <c r="H62" s="51" t="s">
        <v>32</v>
      </c>
      <c r="I62" s="14"/>
      <c r="J62" s="6"/>
      <c r="K62" s="32"/>
    </row>
    <row r="63" spans="1:11" ht="39" thickBot="1">
      <c r="A63" s="32"/>
      <c r="B63" s="49" t="s">
        <v>33</v>
      </c>
      <c r="C63" s="50"/>
      <c r="D63" s="51" t="s">
        <v>34</v>
      </c>
      <c r="E63" s="14"/>
      <c r="F63" s="49" t="s">
        <v>33</v>
      </c>
      <c r="G63" s="50"/>
      <c r="H63" s="51" t="s">
        <v>34</v>
      </c>
      <c r="I63" s="14"/>
      <c r="J63" s="6"/>
      <c r="K63" s="52"/>
    </row>
    <row r="64" spans="1:11" ht="13.5" thickBot="1">
      <c r="A64" s="32"/>
      <c r="J64" s="6"/>
      <c r="K64" s="32"/>
    </row>
    <row r="65" spans="1:11" ht="13.5" thickBot="1">
      <c r="A65" s="32"/>
      <c r="B65" s="61" t="s">
        <v>35</v>
      </c>
      <c r="C65" s="62"/>
      <c r="D65" s="62"/>
      <c r="E65" s="62"/>
      <c r="F65" s="62"/>
      <c r="G65" s="62"/>
      <c r="H65" s="62"/>
      <c r="I65" s="63"/>
      <c r="J65" s="6"/>
      <c r="K65" s="32"/>
    </row>
    <row r="66" spans="1:11" ht="13.5" thickBot="1">
      <c r="A66" s="32"/>
      <c r="J66" s="6"/>
      <c r="K66" s="32"/>
    </row>
    <row r="67" spans="1:11" ht="27.75" customHeight="1">
      <c r="A67" s="32"/>
      <c r="B67" s="36"/>
      <c r="C67" s="53" t="s">
        <v>36</v>
      </c>
      <c r="D67" s="53" t="s">
        <v>21</v>
      </c>
      <c r="E67" s="42"/>
      <c r="F67" s="64" t="s">
        <v>37</v>
      </c>
      <c r="G67" s="64"/>
      <c r="H67" s="64"/>
      <c r="I67" s="65"/>
      <c r="J67" s="6"/>
      <c r="K67" s="32"/>
    </row>
    <row r="68" spans="1:11" ht="12.75">
      <c r="A68" s="32"/>
      <c r="B68" s="54" t="s">
        <v>38</v>
      </c>
      <c r="C68" s="55">
        <f>1.1*E63</f>
        <v>0</v>
      </c>
      <c r="D68" s="55">
        <f>1.1*I63</f>
        <v>0</v>
      </c>
      <c r="E68" s="33"/>
      <c r="F68" s="33"/>
      <c r="G68" s="33"/>
      <c r="H68" s="33"/>
      <c r="I68" s="6"/>
      <c r="J68" s="6"/>
      <c r="K68" s="32"/>
    </row>
    <row r="69" spans="1:11" ht="12.75">
      <c r="A69" s="32"/>
      <c r="B69" s="54" t="s">
        <v>39</v>
      </c>
      <c r="C69" s="55">
        <f>1.26*E63</f>
        <v>0</v>
      </c>
      <c r="D69" s="55">
        <f>1.6*I63</f>
        <v>0</v>
      </c>
      <c r="E69" s="33"/>
      <c r="F69" s="33"/>
      <c r="G69" s="33"/>
      <c r="H69" s="33"/>
      <c r="I69" s="6"/>
      <c r="J69" s="6"/>
      <c r="K69" s="32"/>
    </row>
    <row r="70" spans="1:11" ht="12.75">
      <c r="A70" s="32"/>
      <c r="B70" s="54" t="s">
        <v>40</v>
      </c>
      <c r="C70" s="55">
        <f>1.51*E63</f>
        <v>0</v>
      </c>
      <c r="D70" s="55">
        <f>2.1*I63</f>
        <v>0</v>
      </c>
      <c r="E70" s="33"/>
      <c r="F70" s="33"/>
      <c r="G70" s="33"/>
      <c r="H70" s="33"/>
      <c r="I70" s="6"/>
      <c r="J70" s="6"/>
      <c r="K70" s="32"/>
    </row>
    <row r="71" spans="1:11" ht="13.5" thickBot="1">
      <c r="A71" s="32"/>
      <c r="B71" s="59" t="s">
        <v>41</v>
      </c>
      <c r="C71" s="60">
        <f>3*E63</f>
        <v>0</v>
      </c>
      <c r="D71" s="60">
        <f>3*I63</f>
        <v>0</v>
      </c>
      <c r="E71" s="18"/>
      <c r="F71" s="18"/>
      <c r="G71" s="18"/>
      <c r="H71" s="18"/>
      <c r="I71" s="19"/>
      <c r="J71" s="6"/>
      <c r="K71" s="32"/>
    </row>
    <row r="72" spans="1:11" ht="12.75">
      <c r="A72" s="32"/>
      <c r="J72" s="6"/>
      <c r="K72" s="32"/>
    </row>
    <row r="73" spans="1:11" ht="13.5" thickBot="1">
      <c r="A73" s="17"/>
      <c r="J73" s="19"/>
      <c r="K73" s="32"/>
    </row>
    <row r="74" spans="1:11" ht="12.75">
      <c r="A74" s="66" t="s">
        <v>28</v>
      </c>
      <c r="B74" s="67"/>
      <c r="C74" s="67"/>
      <c r="D74" s="67"/>
      <c r="E74" s="67"/>
      <c r="F74" s="67"/>
      <c r="G74" s="67"/>
      <c r="H74" s="67"/>
      <c r="I74" s="67"/>
      <c r="J74" s="68"/>
      <c r="K74" s="32"/>
    </row>
    <row r="75" spans="1:10" ht="12.75">
      <c r="A75" s="69"/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2.75">
      <c r="A76" s="72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72"/>
      <c r="B77" s="73"/>
      <c r="C77" s="73"/>
      <c r="D77" s="73"/>
      <c r="E77" s="73"/>
      <c r="F77" s="73"/>
      <c r="G77" s="73"/>
      <c r="H77" s="73"/>
      <c r="I77" s="73"/>
      <c r="J77" s="74"/>
    </row>
    <row r="78" spans="1:10" ht="13.5" thickBot="1">
      <c r="A78" s="75"/>
      <c r="B78" s="76"/>
      <c r="C78" s="76"/>
      <c r="D78" s="76"/>
      <c r="E78" s="76"/>
      <c r="F78" s="76"/>
      <c r="G78" s="76"/>
      <c r="H78" s="76"/>
      <c r="I78" s="76"/>
      <c r="J78" s="77"/>
    </row>
  </sheetData>
  <mergeCells count="22">
    <mergeCell ref="A1:J1"/>
    <mergeCell ref="D3:D4"/>
    <mergeCell ref="A4:B4"/>
    <mergeCell ref="C5:D5"/>
    <mergeCell ref="A7:E7"/>
    <mergeCell ref="F7:H8"/>
    <mergeCell ref="I7:I8"/>
    <mergeCell ref="A8:A9"/>
    <mergeCell ref="B8:C8"/>
    <mergeCell ref="D8:E8"/>
    <mergeCell ref="F9:H9"/>
    <mergeCell ref="A30:C30"/>
    <mergeCell ref="A31:D31"/>
    <mergeCell ref="A32:E32"/>
    <mergeCell ref="C47:G51"/>
    <mergeCell ref="B65:I65"/>
    <mergeCell ref="F67:I67"/>
    <mergeCell ref="A74:J78"/>
    <mergeCell ref="A54:J55"/>
    <mergeCell ref="A57:J57"/>
    <mergeCell ref="B61:E61"/>
    <mergeCell ref="F61:I61"/>
  </mergeCells>
  <conditionalFormatting sqref="D10:D29">
    <cfRule type="cellIs" priority="1" dxfId="0" operator="notBetween" stopIfTrue="1">
      <formula>$F$5</formula>
      <formula>$H$5</formula>
    </cfRule>
  </conditionalFormatting>
  <conditionalFormatting sqref="J10:J29">
    <cfRule type="cellIs" priority="2" dxfId="1" operator="greaterThan" stopIfTrue="1">
      <formula>$I$7</formula>
    </cfRule>
    <cfRule type="cellIs" priority="3" dxfId="1" operator="lessThan" stopIfTrue="1">
      <formula>-$I$7</formula>
    </cfRule>
  </conditionalFormatting>
  <dataValidations count="1">
    <dataValidation type="list" allowBlank="1" showInputMessage="1" showErrorMessage="1" sqref="E31">
      <formula1>$I$2:$I$3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JHMI Department of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Piwowar-Manning</dc:creator>
  <cp:keywords/>
  <dc:description/>
  <cp:lastModifiedBy>smolinskidm</cp:lastModifiedBy>
  <cp:lastPrinted>2007-06-12T15:40:20Z</cp:lastPrinted>
  <dcterms:created xsi:type="dcterms:W3CDTF">2007-05-22T18:20:31Z</dcterms:created>
  <dcterms:modified xsi:type="dcterms:W3CDTF">2007-06-12T15:40:28Z</dcterms:modified>
  <cp:category/>
  <cp:version/>
  <cp:contentType/>
  <cp:contentStatus/>
</cp:coreProperties>
</file>