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N:\mtn\Protocols\MTN042\Working Files\Tools\"/>
    </mc:Choice>
  </mc:AlternateContent>
  <xr:revisionPtr revIDLastSave="0" documentId="8_{66F5486D-BFE7-4FAD-943B-EF2C297EE54A}" xr6:coauthVersionLast="45" xr6:coauthVersionMax="45" xr10:uidLastSave="{00000000-0000-0000-0000-000000000000}"/>
  <bookViews>
    <workbookView xWindow="6105" yWindow="1770" windowWidth="22620" windowHeight="11865" tabRatio="646" xr2:uid="{00000000-000D-0000-FFFF-FFFF00000000}"/>
  </bookViews>
  <sheets>
    <sheet name="Last_Day_to_Enroll" sheetId="8" r:id="rId1"/>
    <sheet name="36w_Pre-PO Visits_Cal Tool" sheetId="11" r:id="rId2"/>
    <sheet name="37w_Pre-PO Visits_Cal Tool" sheetId="16" r:id="rId3"/>
    <sheet name="Post-PO Visits_Cal Tool" sheetId="13" r:id="rId4"/>
    <sheet name="Seroconverter Spec. Coll." sheetId="15" r:id="rId5"/>
  </sheets>
  <definedNames>
    <definedName name="_xlnm.Print_Area" localSheetId="1">'36w_Pre-PO Visits_Cal Tool'!$A$1:$H$27</definedName>
    <definedName name="_xlnm.Print_Area" localSheetId="2">'37w_Pre-PO Visits_Cal Tool'!$A$1:$H$26</definedName>
    <definedName name="_xlnm.Print_Area" localSheetId="0">Last_Day_to_Enroll!$A$1:$I$27</definedName>
    <definedName name="_xlnm.Print_Area" localSheetId="3">'Post-PO Visits_Cal Tool'!$A$1:$H$32</definedName>
    <definedName name="_xlnm.Print_Area" localSheetId="4">'Seroconverter Spec. Coll.'!$A$1:$F$24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 l="1"/>
  <c r="C12" i="16"/>
  <c r="F8" i="13" l="1"/>
  <c r="H8" i="11"/>
  <c r="G8" i="8" l="1"/>
  <c r="B10" i="16" l="1"/>
  <c r="E15" i="16" l="1"/>
  <c r="F15" i="16" s="1"/>
  <c r="C15" i="16"/>
  <c r="E14" i="16"/>
  <c r="D14" i="16" s="1"/>
  <c r="C14" i="16"/>
  <c r="E13" i="16"/>
  <c r="F13" i="16" s="1"/>
  <c r="C13" i="16"/>
  <c r="E12" i="16"/>
  <c r="D12" i="16" s="1"/>
  <c r="H8" i="16"/>
  <c r="D13" i="16" l="1"/>
  <c r="F12" i="16"/>
  <c r="D15" i="16"/>
  <c r="F14" i="16"/>
  <c r="E10" i="13"/>
  <c r="D10" i="13" s="1"/>
  <c r="E19" i="13"/>
  <c r="F17" i="13"/>
  <c r="D17" i="13"/>
  <c r="E21" i="13"/>
  <c r="D21" i="13" s="1"/>
  <c r="E20" i="13"/>
  <c r="E18" i="13"/>
  <c r="E9" i="13"/>
  <c r="F9" i="13" s="1"/>
  <c r="D8" i="13"/>
  <c r="I3" i="8"/>
  <c r="F10" i="13" l="1"/>
  <c r="D9" i="13"/>
  <c r="C12" i="15"/>
  <c r="D12" i="15" s="1"/>
  <c r="C11" i="15"/>
  <c r="B11" i="15" s="1"/>
  <c r="C10" i="15"/>
  <c r="B10" i="15" s="1"/>
  <c r="C9" i="15"/>
  <c r="D9" i="15" s="1"/>
  <c r="B9" i="15" l="1"/>
  <c r="D10" i="15"/>
  <c r="D11" i="15"/>
  <c r="B12" i="15"/>
  <c r="B10" i="11"/>
  <c r="G6" i="8"/>
  <c r="F21" i="13"/>
  <c r="F20" i="13"/>
  <c r="F19" i="13"/>
  <c r="F18" i="13"/>
  <c r="C16" i="11"/>
  <c r="C15" i="11"/>
  <c r="C14" i="11"/>
  <c r="C13" i="11"/>
  <c r="C12" i="11"/>
  <c r="G10" i="8" l="1"/>
  <c r="I6" i="8"/>
  <c r="D19" i="13"/>
  <c r="D20" i="13"/>
  <c r="D18" i="13"/>
  <c r="E16" i="11"/>
  <c r="D16" i="11" s="1"/>
  <c r="F16" i="11" l="1"/>
  <c r="E15" i="11"/>
  <c r="F15" i="11" s="1"/>
  <c r="E14" i="11"/>
  <c r="F14" i="11" s="1"/>
  <c r="E13" i="11"/>
  <c r="F13" i="11" s="1"/>
  <c r="E12" i="11"/>
  <c r="F12" i="11" l="1"/>
  <c r="D12" i="11"/>
  <c r="D13" i="11"/>
  <c r="D14" i="11"/>
  <c r="D15" i="11"/>
</calcChain>
</file>

<file path=xl/sharedStrings.xml><?xml version="1.0" encoding="utf-8"?>
<sst xmlns="http://schemas.openxmlformats.org/spreadsheetml/2006/main" count="116" uniqueCount="63">
  <si>
    <t>PTID:</t>
  </si>
  <si>
    <t>Staff Initials:</t>
  </si>
  <si>
    <t>Visit Code</t>
  </si>
  <si>
    <t>Screening Visit Date:</t>
  </si>
  <si>
    <t>Visit Window Open</t>
  </si>
  <si>
    <t>Actual Date</t>
  </si>
  <si>
    <t>Scheduled Date</t>
  </si>
  <si>
    <t>Visit Window Closes</t>
  </si>
  <si>
    <t>Target Visit Day</t>
  </si>
  <si>
    <t>Visit</t>
  </si>
  <si>
    <t xml:space="preserve">  Enter as dd-mmm-yy</t>
  </si>
  <si>
    <t>V3.0 - Week 1 phone contact</t>
  </si>
  <si>
    <t>V4.0 - Week 2 bi-weekly visit</t>
  </si>
  <si>
    <t>V5.0 - Week 3 phone contact</t>
  </si>
  <si>
    <t>V6.0 - Week 4 bi-weekly visit</t>
  </si>
  <si>
    <t>V7.0 - Week 5 phone contact</t>
  </si>
  <si>
    <t>3.0</t>
  </si>
  <si>
    <t>4.0</t>
  </si>
  <si>
    <t>5.0</t>
  </si>
  <si>
    <t>6.0</t>
  </si>
  <si>
    <t>7.0</t>
  </si>
  <si>
    <t>Pregnancy Outcome Date:</t>
  </si>
  <si>
    <t>V101.0 - PPO Visit</t>
  </si>
  <si>
    <t>V103.0 - 6w PPO visit</t>
  </si>
  <si>
    <t>weeks</t>
  </si>
  <si>
    <t>days</t>
  </si>
  <si>
    <t>Approx GA</t>
  </si>
  <si>
    <t xml:space="preserve">GA at Enrollment:  </t>
  </si>
  <si>
    <t xml:space="preserve">Enrollment Date:  </t>
  </si>
  <si>
    <t>Date Informed Consent form was marked or signed</t>
  </si>
  <si>
    <t>Infant Visits</t>
  </si>
  <si>
    <t>V201.0 - PPO Visit</t>
  </si>
  <si>
    <t>V203.0 - 6w PPO Visit</t>
  </si>
  <si>
    <t>V204.0 - 6m PPO Visit</t>
  </si>
  <si>
    <t>V205.0 - 12m PPO Visit</t>
  </si>
  <si>
    <t>Deliver (MTN-042) Cohort 1 - Calculation of Last Possible Day to Enroll</t>
  </si>
  <si>
    <t>GA at Screening:</t>
  </si>
  <si>
    <t>First day to enroll based on GA at Screening:</t>
  </si>
  <si>
    <t>Last day to enroll based on GA at Screening:</t>
  </si>
  <si>
    <t>Last day to enroll</t>
  </si>
  <si>
    <t>Last day to enroll based on 35-day screening window:</t>
  </si>
  <si>
    <t>Seroconversion Visits</t>
  </si>
  <si>
    <t>*The participant should follow her original visit schedule until her 6-week PPO visit. Seroconverter labs should be added to the regularly scheduled visit that most closely alligns with the "Target Visit Day".  After the 6-week PPO visit, switch to a quarterly visit schedule for the remainder of follow-up.</t>
  </si>
  <si>
    <t>V102.0 - 1w PPO phone contact*</t>
  </si>
  <si>
    <t>as soon after the PO as possible</t>
  </si>
  <si>
    <r>
      <t xml:space="preserve">Deliver (MTN-042) Participant </t>
    </r>
    <r>
      <rPr>
        <b/>
        <u/>
        <sz val="14"/>
        <rFont val="Calibri"/>
        <family val="2"/>
        <scheme val="minor"/>
      </rPr>
      <t>Pre-Pregnancy Outcome</t>
    </r>
    <r>
      <rPr>
        <b/>
        <sz val="14"/>
        <rFont val="Calibri"/>
        <family val="2"/>
        <scheme val="minor"/>
      </rPr>
      <t xml:space="preserve"> Visits - Mothers</t>
    </r>
  </si>
  <si>
    <t>Mother Visits</t>
  </si>
  <si>
    <t>V202.0 - 1w PPO phone contact*</t>
  </si>
  <si>
    <t>Mother PTID:</t>
  </si>
  <si>
    <t>Infant PTID:</t>
  </si>
  <si>
    <r>
      <t xml:space="preserve">Visit </t>
    </r>
    <r>
      <rPr>
        <sz val="11"/>
        <rFont val="Calibri"/>
        <family val="2"/>
        <scheme val="minor"/>
      </rPr>
      <t>or Schedule of Labs</t>
    </r>
  </si>
  <si>
    <t>Seroconverter Quarterly Labs or Visit 1*</t>
  </si>
  <si>
    <t>Seroconverter Quarterly Labs or Visit 2</t>
  </si>
  <si>
    <t>Seroconverter Quarterly Labs or Visit 3</t>
  </si>
  <si>
    <t>Seroconverter Quarterly Labs or Visit 4</t>
  </si>
  <si>
    <t>Date of HIV confirmatory test:</t>
  </si>
  <si>
    <r>
      <t xml:space="preserve">Cohort 1 - participants who enroll between </t>
    </r>
    <r>
      <rPr>
        <b/>
        <sz val="12"/>
        <color theme="8" tint="-0.249977111117893"/>
        <rFont val="Calibri"/>
        <family val="2"/>
        <scheme val="minor"/>
      </rPr>
      <t>37 0/7 and 37 6/7</t>
    </r>
    <r>
      <rPr>
        <sz val="12"/>
        <rFont val="Calibri"/>
        <family val="2"/>
        <scheme val="minor"/>
      </rPr>
      <t xml:space="preserve"> weeks gestation</t>
    </r>
  </si>
  <si>
    <r>
      <t xml:space="preserve">Cohort 1 - participants who enroll between </t>
    </r>
    <r>
      <rPr>
        <b/>
        <sz val="12"/>
        <color theme="8" tint="-0.249977111117893"/>
        <rFont val="Calibri"/>
        <family val="2"/>
        <scheme val="minor"/>
      </rPr>
      <t>36 0/7 and 36 6/7</t>
    </r>
    <r>
      <rPr>
        <sz val="12"/>
        <rFont val="Calibri"/>
        <family val="2"/>
        <scheme val="minor"/>
      </rPr>
      <t xml:space="preserve"> weeks gestation</t>
    </r>
  </si>
  <si>
    <r>
      <t xml:space="preserve">Deliver (MTN-042) Participant </t>
    </r>
    <r>
      <rPr>
        <b/>
        <u/>
        <sz val="14"/>
        <rFont val="Calibri"/>
        <family val="2"/>
        <scheme val="minor"/>
      </rPr>
      <t>Post-Pregnancy Outcome</t>
    </r>
    <r>
      <rPr>
        <b/>
        <sz val="14"/>
        <rFont val="Calibri"/>
        <family val="2"/>
        <scheme val="minor"/>
      </rPr>
      <t xml:space="preserve"> Visits - Mothers and Infants</t>
    </r>
  </si>
  <si>
    <t>Last allowable date of product use (41 6/7 weeks):</t>
  </si>
  <si>
    <t>*may be omitted if PPO Visit has already occurred. Infant visit procedures should only occur if infant has already enrolled.</t>
  </si>
  <si>
    <t>Deliver (MTN-042)  Seroconverter Scheduling Tool - Mothers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</si>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</sst>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F800]dddd\,\ mmmm\ dd\,\ yyyy"/>
    <numFmt numFmtId="167" formatCode="[$-409]dd\-mmm\-yy;@"/>
  </numFmts>
  <fonts count="33" x14ac:knownFonts="1">
    <font>
      <sz val="10"/>
      <name val="Arial"/>
    </font>
    <font>
      <sz val="11"/>
      <color theme="1"/>
      <name val="Calibri"/>
      <family val="2"/>
      <scheme val="minor"/>
    </font>
    <font>
      <b/>
      <sz val="16"/>
      <name val="Arial"/>
      <family val="2"/>
    </font>
    <font>
      <b/>
      <sz val="12"/>
      <name val="Arial"/>
      <family val="2"/>
    </font>
    <font>
      <b/>
      <sz val="14"/>
      <name val="Arial"/>
      <family val="2"/>
    </font>
    <font>
      <sz val="10"/>
      <name val="Arial"/>
      <family val="2"/>
    </font>
    <font>
      <i/>
      <sz val="10"/>
      <name val="Arial"/>
      <family val="2"/>
    </font>
    <font>
      <b/>
      <sz val="16"/>
      <color theme="8"/>
      <name val="Arial"/>
      <family val="2"/>
    </font>
    <font>
      <sz val="10"/>
      <color theme="8"/>
      <name val="Arial"/>
      <family val="2"/>
    </font>
    <font>
      <i/>
      <sz val="10"/>
      <color theme="8"/>
      <name val="Arial"/>
      <family val="2"/>
    </font>
    <font>
      <sz val="10"/>
      <name val="Calibri"/>
      <family val="2"/>
      <scheme val="minor"/>
    </font>
    <font>
      <sz val="11"/>
      <name val="Calibri"/>
      <family val="2"/>
      <scheme val="minor"/>
    </font>
    <font>
      <b/>
      <sz val="14"/>
      <name val="Calibri"/>
      <family val="2"/>
      <scheme val="minor"/>
    </font>
    <font>
      <sz val="10"/>
      <color theme="8"/>
      <name val="Calibri"/>
      <family val="2"/>
      <scheme val="minor"/>
    </font>
    <font>
      <b/>
      <sz val="16"/>
      <color theme="8"/>
      <name val="Calibri"/>
      <family val="2"/>
      <scheme val="minor"/>
    </font>
    <font>
      <sz val="12"/>
      <name val="Calibri"/>
      <family val="2"/>
      <scheme val="minor"/>
    </font>
    <font>
      <b/>
      <sz val="11"/>
      <color theme="8"/>
      <name val="Calibri"/>
      <family val="2"/>
      <scheme val="minor"/>
    </font>
    <font>
      <b/>
      <sz val="11"/>
      <name val="Calibri"/>
      <family val="2"/>
      <scheme val="minor"/>
    </font>
    <font>
      <sz val="11"/>
      <color theme="8"/>
      <name val="Calibri"/>
      <family val="2"/>
      <scheme val="minor"/>
    </font>
    <font>
      <b/>
      <sz val="12"/>
      <name val="Calibri"/>
      <family val="2"/>
      <scheme val="minor"/>
    </font>
    <font>
      <b/>
      <i/>
      <sz val="9"/>
      <name val="Calibri"/>
      <family val="2"/>
      <scheme val="minor"/>
    </font>
    <font>
      <b/>
      <u/>
      <sz val="12"/>
      <name val="Calibri"/>
      <family val="2"/>
      <scheme val="minor"/>
    </font>
    <font>
      <sz val="11"/>
      <name val="Arial"/>
      <family val="2"/>
    </font>
    <font>
      <sz val="11"/>
      <color theme="8"/>
      <name val="Arial"/>
      <family val="2"/>
    </font>
    <font>
      <sz val="8"/>
      <name val="Arial"/>
      <family val="2"/>
    </font>
    <font>
      <b/>
      <sz val="12"/>
      <color rgb="FFC00000"/>
      <name val="Calibri"/>
      <family val="2"/>
      <scheme val="minor"/>
    </font>
    <font>
      <sz val="11"/>
      <color theme="1" tint="0.499984740745262"/>
      <name val="Arial"/>
      <family val="2"/>
    </font>
    <font>
      <b/>
      <sz val="11"/>
      <color rgb="FFC00000"/>
      <name val="Arial"/>
      <family val="2"/>
    </font>
    <font>
      <sz val="8"/>
      <name val="Calibri"/>
      <family val="2"/>
      <scheme val="minor"/>
    </font>
    <font>
      <b/>
      <sz val="10"/>
      <name val="Calibri"/>
      <family val="2"/>
      <scheme val="minor"/>
    </font>
    <font>
      <b/>
      <u/>
      <sz val="14"/>
      <name val="Calibri"/>
      <family val="2"/>
      <scheme val="minor"/>
    </font>
    <font>
      <b/>
      <sz val="12"/>
      <color theme="8" tint="-0.249977111117893"/>
      <name val="Calibri"/>
      <family val="2"/>
      <scheme val="minor"/>
    </font>
    <font>
      <b/>
      <sz val="14"/>
      <color rgb="FFC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5" fillId="0" borderId="0"/>
  </cellStyleXfs>
  <cellXfs count="143">
    <xf numFmtId="0" fontId="0" fillId="0" borderId="0" xfId="0"/>
    <xf numFmtId="0" fontId="2" fillId="0" borderId="0" xfId="0" applyFont="1" applyAlignment="1"/>
    <xf numFmtId="0" fontId="3" fillId="0" borderId="0" xfId="0" applyFont="1" applyAlignment="1" applyProtection="1"/>
    <xf numFmtId="0" fontId="6" fillId="0" borderId="0" xfId="0" applyFont="1" applyAlignment="1" applyProtection="1">
      <alignment vertical="center"/>
    </xf>
    <xf numFmtId="0" fontId="6" fillId="0" borderId="0" xfId="0" applyFont="1" applyAlignment="1" applyProtection="1">
      <alignment vertical="top"/>
    </xf>
    <xf numFmtId="0" fontId="5" fillId="0" borderId="0" xfId="0" applyFont="1" applyAlignment="1" applyProtection="1">
      <alignment vertical="center"/>
    </xf>
    <xf numFmtId="0" fontId="8" fillId="0" borderId="0" xfId="0" applyFont="1" applyProtection="1"/>
    <xf numFmtId="0" fontId="7" fillId="0" borderId="0" xfId="0" applyFont="1" applyAlignment="1" applyProtection="1"/>
    <xf numFmtId="0" fontId="9" fillId="0" borderId="0" xfId="0" applyFont="1" applyAlignment="1" applyProtection="1">
      <alignment vertical="center"/>
    </xf>
    <xf numFmtId="0" fontId="5" fillId="0" borderId="0" xfId="0" applyFont="1" applyProtection="1"/>
    <xf numFmtId="0" fontId="12" fillId="0" borderId="0" xfId="2" applyFont="1"/>
    <xf numFmtId="0" fontId="13" fillId="0" borderId="0" xfId="2" applyFont="1"/>
    <xf numFmtId="0" fontId="14" fillId="0" borderId="0" xfId="2" applyFont="1"/>
    <xf numFmtId="0" fontId="10" fillId="0" borderId="0" xfId="2" applyFont="1"/>
    <xf numFmtId="0" fontId="15" fillId="0" borderId="0" xfId="2" applyFont="1"/>
    <xf numFmtId="0" fontId="13" fillId="0" borderId="0" xfId="2" applyFont="1" applyAlignment="1">
      <alignment vertical="center"/>
    </xf>
    <xf numFmtId="0" fontId="17" fillId="0" borderId="0" xfId="2" applyFont="1" applyAlignment="1">
      <alignment horizontal="center"/>
    </xf>
    <xf numFmtId="164" fontId="10" fillId="0" borderId="0" xfId="2" applyNumberFormat="1" applyFont="1" applyAlignment="1">
      <alignment wrapText="1"/>
    </xf>
    <xf numFmtId="0" fontId="10" fillId="0" borderId="0" xfId="2" applyFont="1" applyAlignment="1">
      <alignment wrapText="1"/>
    </xf>
    <xf numFmtId="0" fontId="17" fillId="0" borderId="1" xfId="2" applyFont="1" applyBorder="1" applyAlignment="1">
      <alignment horizontal="center" wrapText="1"/>
    </xf>
    <xf numFmtId="167" fontId="12" fillId="3" borderId="4" xfId="2" applyNumberFormat="1" applyFont="1" applyFill="1" applyBorder="1" applyAlignment="1" applyProtection="1">
      <alignment horizontal="center" vertical="center"/>
      <protection locked="0"/>
    </xf>
    <xf numFmtId="0" fontId="19" fillId="0" borderId="0" xfId="2" applyFont="1" applyAlignment="1">
      <alignment horizontal="right" vertical="center"/>
    </xf>
    <xf numFmtId="0" fontId="19" fillId="0" borderId="0" xfId="2" applyFont="1" applyAlignment="1">
      <alignment vertical="center"/>
    </xf>
    <xf numFmtId="0" fontId="12" fillId="3" borderId="4" xfId="2" applyFont="1" applyFill="1" applyBorder="1" applyAlignment="1" applyProtection="1">
      <alignment horizontal="center" vertical="center"/>
      <protection locked="0"/>
    </xf>
    <xf numFmtId="49" fontId="11" fillId="0" borderId="18" xfId="2" applyNumberFormat="1" applyFont="1" applyBorder="1" applyAlignment="1">
      <alignment horizontal="center" vertical="center" wrapText="1"/>
    </xf>
    <xf numFmtId="15" fontId="18" fillId="0" borderId="21" xfId="2" applyNumberFormat="1" applyFont="1" applyBorder="1" applyAlignment="1" applyProtection="1">
      <alignment horizontal="center" vertical="center" wrapText="1"/>
      <protection locked="0"/>
    </xf>
    <xf numFmtId="0" fontId="17" fillId="0" borderId="23" xfId="2" applyFont="1" applyBorder="1" applyAlignment="1">
      <alignment horizontal="center" wrapText="1"/>
    </xf>
    <xf numFmtId="0" fontId="17" fillId="0" borderId="24" xfId="2" applyFont="1" applyBorder="1" applyAlignment="1">
      <alignment horizontal="center" wrapText="1"/>
    </xf>
    <xf numFmtId="0" fontId="17" fillId="0" borderId="22" xfId="2" applyFont="1" applyBorder="1" applyAlignment="1">
      <alignment horizontal="center" wrapText="1"/>
    </xf>
    <xf numFmtId="164" fontId="16" fillId="0" borderId="13" xfId="2" applyNumberFormat="1" applyFont="1" applyBorder="1" applyAlignment="1" applyProtection="1">
      <alignment horizontal="center" vertical="center" wrapText="1"/>
      <protection locked="0"/>
    </xf>
    <xf numFmtId="49" fontId="11" fillId="0" borderId="29" xfId="2" applyNumberFormat="1" applyFont="1" applyBorder="1" applyAlignment="1">
      <alignment horizontal="center" vertical="center" wrapText="1"/>
    </xf>
    <xf numFmtId="15" fontId="18" fillId="0" borderId="31" xfId="2" applyNumberFormat="1" applyFont="1" applyBorder="1" applyAlignment="1" applyProtection="1">
      <alignment horizontal="center" vertical="center" wrapText="1"/>
      <protection locked="0"/>
    </xf>
    <xf numFmtId="164" fontId="16" fillId="0" borderId="16" xfId="2" applyNumberFormat="1" applyFont="1" applyBorder="1" applyAlignment="1" applyProtection="1">
      <alignment horizontal="center" vertical="center" wrapText="1"/>
      <protection locked="0"/>
    </xf>
    <xf numFmtId="15" fontId="20" fillId="4" borderId="0" xfId="2" applyNumberFormat="1" applyFont="1" applyFill="1" applyBorder="1" applyAlignment="1">
      <alignment vertical="center"/>
    </xf>
    <xf numFmtId="0" fontId="10" fillId="4" borderId="0" xfId="2" applyFont="1" applyFill="1" applyBorder="1" applyAlignment="1">
      <alignment vertical="center"/>
    </xf>
    <xf numFmtId="0" fontId="10" fillId="4" borderId="0" xfId="2" applyFont="1" applyFill="1" applyBorder="1"/>
    <xf numFmtId="0" fontId="19" fillId="4" borderId="25" xfId="2" applyFont="1" applyFill="1" applyBorder="1"/>
    <xf numFmtId="0" fontId="10" fillId="4" borderId="26" xfId="2" applyFont="1" applyFill="1" applyBorder="1"/>
    <xf numFmtId="0" fontId="10" fillId="4" borderId="27" xfId="2" applyFont="1" applyFill="1" applyBorder="1"/>
    <xf numFmtId="0" fontId="10" fillId="4" borderId="8" xfId="2" applyFont="1" applyFill="1" applyBorder="1" applyAlignment="1">
      <alignment vertical="center"/>
    </xf>
    <xf numFmtId="15" fontId="16" fillId="0" borderId="13" xfId="2" applyNumberFormat="1" applyFont="1" applyBorder="1" applyAlignment="1" applyProtection="1">
      <alignment horizontal="center" vertical="center"/>
      <protection locked="0"/>
    </xf>
    <xf numFmtId="0" fontId="13" fillId="0" borderId="13" xfId="2" applyFont="1" applyBorder="1" applyAlignment="1" applyProtection="1">
      <alignment horizontal="center"/>
      <protection locked="0"/>
    </xf>
    <xf numFmtId="0" fontId="13" fillId="0" borderId="16" xfId="2" applyFont="1" applyBorder="1" applyAlignment="1" applyProtection="1">
      <alignment horizontal="center"/>
      <protection locked="0"/>
    </xf>
    <xf numFmtId="0" fontId="13" fillId="0" borderId="21" xfId="2" applyFont="1" applyBorder="1" applyAlignment="1" applyProtection="1">
      <alignment horizontal="center"/>
      <protection locked="0"/>
    </xf>
    <xf numFmtId="0" fontId="13" fillId="0" borderId="31" xfId="2" applyFont="1" applyBorder="1" applyAlignment="1" applyProtection="1">
      <alignment horizontal="center"/>
      <protection locked="0"/>
    </xf>
    <xf numFmtId="0" fontId="17" fillId="0" borderId="33"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7" fillId="0" borderId="36" xfId="2" applyFont="1" applyBorder="1" applyAlignment="1">
      <alignment horizontal="center" wrapText="1"/>
    </xf>
    <xf numFmtId="0" fontId="10" fillId="4" borderId="19" xfId="2" applyFont="1" applyFill="1" applyBorder="1" applyAlignment="1">
      <alignment vertical="center"/>
    </xf>
    <xf numFmtId="0" fontId="10" fillId="4" borderId="19" xfId="2" applyFont="1" applyFill="1" applyBorder="1"/>
    <xf numFmtId="0" fontId="19" fillId="4" borderId="26" xfId="2" applyFont="1" applyFill="1" applyBorder="1"/>
    <xf numFmtId="0" fontId="17" fillId="0" borderId="17" xfId="2" applyFont="1" applyBorder="1" applyAlignment="1">
      <alignment horizontal="center" wrapText="1"/>
    </xf>
    <xf numFmtId="0" fontId="19" fillId="4" borderId="0" xfId="2" applyFont="1" applyFill="1" applyBorder="1" applyAlignment="1">
      <alignment wrapText="1"/>
    </xf>
    <xf numFmtId="1" fontId="12" fillId="3" borderId="4" xfId="2" applyNumberFormat="1" applyFont="1" applyFill="1" applyBorder="1" applyAlignment="1" applyProtection="1">
      <alignment horizontal="center" vertical="center"/>
      <protection locked="0"/>
    </xf>
    <xf numFmtId="1" fontId="10" fillId="4" borderId="0" xfId="2" applyNumberFormat="1" applyFont="1" applyFill="1" applyBorder="1"/>
    <xf numFmtId="12" fontId="11" fillId="0" borderId="2" xfId="0" applyNumberFormat="1" applyFont="1" applyFill="1" applyBorder="1" applyAlignment="1">
      <alignment horizontal="center" vertical="center" wrapText="1"/>
    </xf>
    <xf numFmtId="12" fontId="11" fillId="0" borderId="30" xfId="0" applyNumberFormat="1" applyFont="1" applyFill="1" applyBorder="1" applyAlignment="1">
      <alignment horizontal="center" vertical="center" wrapText="1"/>
    </xf>
    <xf numFmtId="0" fontId="10" fillId="4" borderId="0" xfId="2" applyFont="1" applyFill="1" applyBorder="1" applyAlignment="1">
      <alignment horizontal="center" vertical="top" wrapText="1"/>
    </xf>
    <xf numFmtId="0" fontId="13" fillId="0" borderId="20" xfId="2" applyFont="1" applyBorder="1" applyAlignment="1" applyProtection="1">
      <alignment horizontal="center"/>
      <protection locked="0"/>
    </xf>
    <xf numFmtId="0" fontId="13" fillId="0" borderId="12" xfId="2" applyFont="1" applyBorder="1" applyAlignment="1" applyProtection="1">
      <alignment horizontal="center"/>
      <protection locked="0"/>
    </xf>
    <xf numFmtId="0" fontId="5" fillId="0" borderId="0" xfId="0" applyFont="1"/>
    <xf numFmtId="0" fontId="23" fillId="0" borderId="0" xfId="0" applyFont="1" applyProtection="1"/>
    <xf numFmtId="0" fontId="25" fillId="4" borderId="0" xfId="2" applyFont="1" applyFill="1" applyBorder="1" applyAlignment="1">
      <alignment horizontal="left" vertical="center"/>
    </xf>
    <xf numFmtId="0" fontId="19" fillId="4" borderId="8" xfId="2" applyFont="1" applyFill="1" applyBorder="1" applyAlignment="1">
      <alignment wrapText="1"/>
    </xf>
    <xf numFmtId="0" fontId="10" fillId="4" borderId="0" xfId="2" applyFont="1" applyFill="1" applyBorder="1" applyAlignment="1">
      <alignment horizontal="center" vertical="center" wrapText="1"/>
    </xf>
    <xf numFmtId="167" fontId="4" fillId="3" borderId="4" xfId="0" applyNumberFormat="1" applyFont="1" applyFill="1" applyBorder="1" applyAlignment="1" applyProtection="1">
      <alignment horizontal="center" vertical="center"/>
      <protection locked="0"/>
    </xf>
    <xf numFmtId="1" fontId="4" fillId="3" borderId="4" xfId="2" applyNumberFormat="1" applyFont="1" applyFill="1" applyBorder="1" applyAlignment="1" applyProtection="1">
      <alignment horizontal="center" vertical="center"/>
      <protection locked="0"/>
    </xf>
    <xf numFmtId="0" fontId="5" fillId="0" borderId="0" xfId="2" applyFont="1" applyFill="1" applyBorder="1" applyAlignment="1">
      <alignment horizontal="center" vertical="top" wrapText="1"/>
    </xf>
    <xf numFmtId="167" fontId="26" fillId="2" borderId="4" xfId="0" applyNumberFormat="1" applyFont="1" applyFill="1" applyBorder="1" applyAlignment="1" applyProtection="1">
      <alignment horizontal="center" vertical="center"/>
    </xf>
    <xf numFmtId="166" fontId="5" fillId="0" borderId="0" xfId="0" applyNumberFormat="1" applyFont="1"/>
    <xf numFmtId="0" fontId="21" fillId="4" borderId="25" xfId="2" applyFont="1" applyFill="1" applyBorder="1"/>
    <xf numFmtId="0" fontId="19" fillId="4" borderId="28" xfId="2" applyFont="1" applyFill="1" applyBorder="1" applyAlignment="1">
      <alignment horizontal="right"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12" fontId="11" fillId="0" borderId="14" xfId="0" applyNumberFormat="1" applyFont="1" applyFill="1" applyBorder="1" applyAlignment="1">
      <alignment vertical="center" wrapText="1"/>
    </xf>
    <xf numFmtId="12" fontId="11" fillId="0" borderId="15" xfId="0" applyNumberFormat="1" applyFont="1" applyFill="1" applyBorder="1" applyAlignment="1">
      <alignment vertical="center" wrapText="1"/>
    </xf>
    <xf numFmtId="0" fontId="11" fillId="0" borderId="11" xfId="0" applyFont="1" applyFill="1" applyBorder="1" applyAlignment="1">
      <alignment vertical="center" wrapText="1"/>
    </xf>
    <xf numFmtId="167" fontId="11" fillId="2" borderId="14" xfId="2" applyNumberFormat="1" applyFont="1" applyFill="1" applyBorder="1" applyAlignment="1">
      <alignment horizontal="center" vertical="center" wrapText="1"/>
    </xf>
    <xf numFmtId="167" fontId="17" fillId="2" borderId="2" xfId="2" applyNumberFormat="1" applyFont="1" applyFill="1" applyBorder="1" applyAlignment="1">
      <alignment horizontal="center" vertical="center" wrapText="1"/>
    </xf>
    <xf numFmtId="167" fontId="11" fillId="2" borderId="13" xfId="2" applyNumberFormat="1" applyFont="1" applyFill="1" applyBorder="1" applyAlignment="1">
      <alignment horizontal="center" vertical="center" wrapText="1"/>
    </xf>
    <xf numFmtId="167" fontId="11" fillId="2" borderId="15" xfId="2" applyNumberFormat="1" applyFont="1" applyFill="1" applyBorder="1" applyAlignment="1">
      <alignment horizontal="center" vertical="center" wrapText="1"/>
    </xf>
    <xf numFmtId="167" fontId="17" fillId="2" borderId="30" xfId="2" applyNumberFormat="1" applyFont="1" applyFill="1" applyBorder="1" applyAlignment="1">
      <alignment horizontal="center" vertical="center" wrapText="1"/>
    </xf>
    <xf numFmtId="167" fontId="11" fillId="2" borderId="16" xfId="2" applyNumberFormat="1" applyFont="1" applyFill="1" applyBorder="1" applyAlignment="1">
      <alignment horizontal="center" vertical="center" wrapText="1"/>
    </xf>
    <xf numFmtId="167" fontId="11" fillId="2" borderId="14" xfId="2" applyNumberFormat="1" applyFont="1" applyFill="1" applyBorder="1" applyAlignment="1">
      <alignment horizontal="center" vertical="center"/>
    </xf>
    <xf numFmtId="167" fontId="17" fillId="2" borderId="2" xfId="2" applyNumberFormat="1" applyFont="1" applyFill="1" applyBorder="1" applyAlignment="1">
      <alignment horizontal="center" vertical="center"/>
    </xf>
    <xf numFmtId="167" fontId="11" fillId="2" borderId="13" xfId="2" applyNumberFormat="1" applyFont="1" applyFill="1" applyBorder="1" applyAlignment="1">
      <alignment horizontal="center" vertical="center"/>
    </xf>
    <xf numFmtId="167" fontId="11" fillId="2" borderId="15" xfId="2" applyNumberFormat="1" applyFont="1" applyFill="1" applyBorder="1" applyAlignment="1">
      <alignment horizontal="center" vertical="center"/>
    </xf>
    <xf numFmtId="167" fontId="17" fillId="2" borderId="30" xfId="2" applyNumberFormat="1" applyFont="1" applyFill="1" applyBorder="1" applyAlignment="1">
      <alignment horizontal="center" vertical="center"/>
    </xf>
    <xf numFmtId="167" fontId="11" fillId="2" borderId="16" xfId="2" applyNumberFormat="1" applyFont="1" applyFill="1" applyBorder="1" applyAlignment="1">
      <alignment horizontal="center" vertical="center"/>
    </xf>
    <xf numFmtId="167" fontId="11" fillId="2" borderId="11" xfId="2" applyNumberFormat="1" applyFont="1" applyFill="1" applyBorder="1" applyAlignment="1">
      <alignment horizontal="center" vertical="center"/>
    </xf>
    <xf numFmtId="167" fontId="17" fillId="2" borderId="3" xfId="2" applyNumberFormat="1" applyFont="1" applyFill="1" applyBorder="1" applyAlignment="1">
      <alignment horizontal="center" vertical="center"/>
    </xf>
    <xf numFmtId="167" fontId="11" fillId="2" borderId="12" xfId="2" applyNumberFormat="1" applyFont="1" applyFill="1" applyBorder="1" applyAlignment="1">
      <alignment horizontal="center" vertical="center"/>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27" fillId="0" borderId="0" xfId="0" applyFont="1" applyAlignment="1">
      <alignment wrapText="1"/>
    </xf>
    <xf numFmtId="167" fontId="28" fillId="2" borderId="2" xfId="2" applyNumberFormat="1" applyFont="1" applyFill="1" applyBorder="1" applyAlignment="1">
      <alignment horizontal="center" vertical="center" wrapText="1"/>
    </xf>
    <xf numFmtId="0" fontId="29" fillId="4" borderId="0" xfId="2" applyFont="1" applyFill="1" applyBorder="1" applyAlignment="1">
      <alignment wrapText="1"/>
    </xf>
    <xf numFmtId="15" fontId="20" fillId="4" borderId="26" xfId="2" applyNumberFormat="1" applyFont="1" applyFill="1" applyBorder="1" applyAlignment="1">
      <alignment vertical="center"/>
    </xf>
    <xf numFmtId="0" fontId="10" fillId="4" borderId="26" xfId="2" applyFont="1" applyFill="1" applyBorder="1" applyAlignment="1">
      <alignment vertical="center"/>
    </xf>
    <xf numFmtId="0" fontId="10" fillId="4" borderId="27" xfId="2" applyFont="1" applyFill="1" applyBorder="1" applyAlignment="1">
      <alignment vertical="center"/>
    </xf>
    <xf numFmtId="0" fontId="19" fillId="4" borderId="44" xfId="2" applyFont="1" applyFill="1" applyBorder="1" applyAlignment="1">
      <alignment horizontal="left" vertical="center" wrapText="1"/>
    </xf>
    <xf numFmtId="0" fontId="19" fillId="4" borderId="45" xfId="2" applyFont="1" applyFill="1" applyBorder="1" applyAlignment="1">
      <alignment horizontal="right" vertical="center" wrapText="1"/>
    </xf>
    <xf numFmtId="0" fontId="10" fillId="4" borderId="45" xfId="2" applyFont="1" applyFill="1" applyBorder="1" applyAlignment="1">
      <alignment vertical="center"/>
    </xf>
    <xf numFmtId="0" fontId="10" fillId="4" borderId="45" xfId="2" applyFont="1" applyFill="1" applyBorder="1"/>
    <xf numFmtId="0" fontId="10" fillId="4" borderId="46" xfId="2" applyFont="1" applyFill="1" applyBorder="1" applyAlignment="1">
      <alignment vertical="center"/>
    </xf>
    <xf numFmtId="0" fontId="10" fillId="0" borderId="21" xfId="2" applyFont="1" applyBorder="1" applyAlignment="1" applyProtection="1">
      <alignment horizontal="center"/>
      <protection locked="0"/>
    </xf>
    <xf numFmtId="15" fontId="17" fillId="0" borderId="13" xfId="2" applyNumberFormat="1" applyFont="1" applyBorder="1" applyAlignment="1" applyProtection="1">
      <alignment horizontal="center" vertical="center"/>
      <protection locked="0"/>
    </xf>
    <xf numFmtId="0" fontId="10" fillId="0" borderId="13" xfId="2" applyFont="1" applyBorder="1" applyAlignment="1" applyProtection="1">
      <alignment horizontal="center"/>
      <protection locked="0"/>
    </xf>
    <xf numFmtId="0" fontId="10" fillId="0" borderId="31" xfId="2" applyFont="1" applyBorder="1" applyAlignment="1" applyProtection="1">
      <alignment horizontal="center"/>
      <protection locked="0"/>
    </xf>
    <xf numFmtId="0" fontId="10" fillId="0" borderId="16" xfId="2" applyFont="1" applyBorder="1" applyAlignment="1" applyProtection="1">
      <alignment horizontal="center"/>
      <protection locked="0"/>
    </xf>
    <xf numFmtId="0" fontId="19" fillId="4" borderId="28" xfId="2" applyFont="1" applyFill="1" applyBorder="1" applyAlignment="1">
      <alignment horizontal="right" vertical="center" wrapText="1"/>
    </xf>
    <xf numFmtId="167" fontId="12" fillId="2" borderId="4" xfId="2" applyNumberFormat="1" applyFont="1" applyFill="1" applyBorder="1" applyAlignment="1" applyProtection="1">
      <alignment horizontal="center" vertical="center"/>
    </xf>
    <xf numFmtId="0" fontId="22" fillId="0" borderId="0" xfId="0" applyFont="1" applyAlignment="1" applyProtection="1">
      <alignment horizontal="left" wrapText="1"/>
    </xf>
    <xf numFmtId="0" fontId="3" fillId="0" borderId="0" xfId="0" applyFont="1" applyAlignment="1" applyProtection="1">
      <alignment horizontal="left" wrapText="1"/>
    </xf>
    <xf numFmtId="167" fontId="4" fillId="5" borderId="5" xfId="0" applyNumberFormat="1" applyFont="1" applyFill="1" applyBorder="1" applyAlignment="1" applyProtection="1">
      <alignment horizontal="center" vertical="center"/>
    </xf>
    <xf numFmtId="167" fontId="4" fillId="5" borderId="6" xfId="0" applyNumberFormat="1" applyFont="1" applyFill="1" applyBorder="1" applyAlignment="1" applyProtection="1">
      <alignment horizontal="center" vertical="center"/>
    </xf>
    <xf numFmtId="167" fontId="26" fillId="2" borderId="5" xfId="0" applyNumberFormat="1" applyFont="1" applyFill="1" applyBorder="1" applyAlignment="1" applyProtection="1">
      <alignment horizontal="center" vertical="center"/>
    </xf>
    <xf numFmtId="167" fontId="26" fillId="2" borderId="6" xfId="0" applyNumberFormat="1" applyFont="1" applyFill="1" applyBorder="1" applyAlignment="1" applyProtection="1">
      <alignment horizontal="center" vertical="center"/>
    </xf>
    <xf numFmtId="167" fontId="4" fillId="5" borderId="5" xfId="0" applyNumberFormat="1" applyFont="1" applyFill="1" applyBorder="1" applyAlignment="1" applyProtection="1">
      <alignment horizontal="center" vertical="center" wrapText="1"/>
    </xf>
    <xf numFmtId="167" fontId="4" fillId="5" borderId="6" xfId="0" applyNumberFormat="1" applyFont="1" applyFill="1" applyBorder="1" applyAlignment="1" applyProtection="1">
      <alignment horizontal="center" vertical="center" wrapText="1"/>
    </xf>
    <xf numFmtId="164" fontId="12" fillId="3" borderId="5" xfId="2" applyNumberFormat="1" applyFont="1" applyFill="1" applyBorder="1" applyAlignment="1" applyProtection="1">
      <alignment horizontal="center" vertical="center"/>
      <protection locked="0"/>
    </xf>
    <xf numFmtId="164" fontId="10" fillId="3" borderId="7" xfId="2" applyNumberFormat="1" applyFont="1" applyFill="1" applyBorder="1" applyAlignment="1" applyProtection="1">
      <alignment horizontal="center" vertical="center"/>
      <protection locked="0"/>
    </xf>
    <xf numFmtId="164" fontId="10" fillId="3" borderId="6" xfId="2" applyNumberFormat="1" applyFont="1" applyFill="1" applyBorder="1" applyAlignment="1" applyProtection="1">
      <alignment horizontal="center" vertical="center"/>
      <protection locked="0"/>
    </xf>
    <xf numFmtId="0" fontId="19" fillId="4" borderId="25" xfId="2" applyFont="1" applyFill="1" applyBorder="1" applyAlignment="1">
      <alignment horizontal="right" vertical="center" wrapText="1"/>
    </xf>
    <xf numFmtId="0" fontId="19" fillId="4" borderId="26"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165" fontId="11" fillId="0" borderId="9" xfId="2" applyNumberFormat="1" applyFont="1" applyBorder="1" applyAlignment="1">
      <alignment horizontal="center" vertical="center" wrapText="1"/>
    </xf>
    <xf numFmtId="165" fontId="11" fillId="0" borderId="38" xfId="2" applyNumberFormat="1" applyFont="1" applyBorder="1" applyAlignment="1">
      <alignment horizontal="center" vertical="center" wrapText="1"/>
    </xf>
    <xf numFmtId="165" fontId="11" fillId="0" borderId="32" xfId="2" applyNumberFormat="1" applyFont="1" applyBorder="1" applyAlignment="1">
      <alignment horizontal="center" vertical="center" wrapText="1"/>
    </xf>
    <xf numFmtId="165" fontId="11" fillId="0" borderId="37" xfId="2" applyNumberFormat="1" applyFont="1" applyBorder="1" applyAlignment="1">
      <alignment horizontal="center" vertical="center" wrapText="1"/>
    </xf>
    <xf numFmtId="0" fontId="17" fillId="0" borderId="10" xfId="2" applyFont="1" applyBorder="1" applyAlignment="1">
      <alignment horizontal="center" wrapText="1"/>
    </xf>
    <xf numFmtId="0" fontId="17" fillId="0" borderId="41" xfId="2" applyFont="1" applyBorder="1" applyAlignment="1">
      <alignment horizontal="center" wrapText="1"/>
    </xf>
    <xf numFmtId="165" fontId="11" fillId="0" borderId="39" xfId="2" applyNumberFormat="1" applyFont="1" applyBorder="1" applyAlignment="1">
      <alignment horizontal="center" vertical="center" wrapText="1"/>
    </xf>
    <xf numFmtId="165" fontId="11" fillId="0" borderId="40" xfId="2" applyNumberFormat="1" applyFont="1" applyBorder="1" applyAlignment="1">
      <alignment horizontal="center" vertical="center" wrapText="1"/>
    </xf>
    <xf numFmtId="0" fontId="17" fillId="0" borderId="42" xfId="2" applyFont="1" applyBorder="1" applyAlignment="1">
      <alignment horizontal="center" wrapText="1"/>
    </xf>
    <xf numFmtId="0" fontId="17" fillId="0" borderId="43" xfId="2" applyFont="1" applyBorder="1" applyAlignment="1">
      <alignment horizontal="center" wrapText="1"/>
    </xf>
    <xf numFmtId="0" fontId="12" fillId="0" borderId="0" xfId="2" applyFont="1" applyAlignment="1">
      <alignment horizontal="left"/>
    </xf>
    <xf numFmtId="0" fontId="10" fillId="0" borderId="0" xfId="2" applyFont="1" applyAlignment="1">
      <alignment horizontal="left" vertical="top" wrapText="1"/>
    </xf>
    <xf numFmtId="164" fontId="12" fillId="3" borderId="6" xfId="2" applyNumberFormat="1" applyFont="1" applyFill="1" applyBorder="1" applyAlignment="1" applyProtection="1">
      <alignment horizontal="center" vertical="center"/>
      <protection locked="0"/>
    </xf>
    <xf numFmtId="0" fontId="32" fillId="0" borderId="0" xfId="0" applyFont="1" applyAlignment="1" applyProtection="1">
      <alignment horizontal="center" vertical="center" wrapText="1"/>
    </xf>
    <xf numFmtId="0" fontId="4" fillId="0" borderId="0" xfId="0" applyFont="1" applyAlignment="1" applyProtection="1"/>
  </cellXfs>
  <cellStyles count="3">
    <cellStyle name="Normal" xfId="0" builtinId="0"/>
    <cellStyle name="Normal 2" xfId="1" xr:uid="{A1028E18-14F8-4DD2-943D-3A80E567DB8F}"/>
    <cellStyle name="Normal 3" xfId="2" xr:uid="{3B06029F-E3D1-4F61-BF7B-63AB8F9BF62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color rgb="FF9C0006"/>
      </font>
      <fill>
        <patternFill>
          <bgColor rgb="FFFFC7CE"/>
        </patternFill>
      </fill>
    </dxf>
    <dxf>
      <font>
        <strike/>
        <color rgb="FFC00000"/>
      </font>
      <fill>
        <patternFill>
          <bgColor theme="4" tint="0.79998168889431442"/>
        </patternFill>
      </fill>
    </dxf>
    <dxf>
      <font>
        <strike/>
        <color rgb="FFC00000"/>
      </font>
      <fill>
        <patternFill patternType="solid">
          <bgColor theme="4" tint="0.79998168889431442"/>
        </patternFill>
      </fill>
    </dxf>
  </dxfs>
  <tableStyles count="0" defaultTableStyle="TableStyleMedium9" defaultPivotStyle="PivotStyleLight16"/>
  <colors>
    <mruColors>
      <color rgb="FFBEF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72391</xdr:colOff>
      <xdr:row>12</xdr:row>
      <xdr:rowOff>91441</xdr:rowOff>
    </xdr:from>
    <xdr:to>
      <xdr:col>8</xdr:col>
      <xdr:colOff>1596391</xdr:colOff>
      <xdr:row>26</xdr:row>
      <xdr:rowOff>85725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2391" y="4091941"/>
          <a:ext cx="7642860" cy="223456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050" b="1" i="0" u="none" strike="noStrike" baseline="0">
              <a:solidFill>
                <a:sysClr val="windowText" lastClr="000000"/>
              </a:solidFill>
              <a:latin typeface="Arial" pitchFamily="34" charset="0"/>
              <a:cs typeface="Arial" pitchFamily="34" charset="0"/>
            </a:rPr>
            <a:t>Instructions:</a:t>
          </a:r>
        </a:p>
        <a:p>
          <a:pPr algn="l" rtl="0">
            <a:defRPr sz="1000"/>
          </a:pPr>
          <a:endParaRPr lang="en-US" sz="1050" b="0" i="0" u="none" strike="noStrike" baseline="0">
            <a:solidFill>
              <a:sysClr val="windowText" lastClr="000000"/>
            </a:solidFill>
            <a:latin typeface="Arial" pitchFamily="34" charset="0"/>
            <a:cs typeface="Arial" pitchFamily="34" charset="0"/>
          </a:endParaRPr>
        </a:p>
        <a:p>
          <a:pPr algn="l" rtl="0">
            <a:defRPr sz="1000"/>
          </a:pPr>
          <a:r>
            <a:rPr lang="en-US" sz="1050" b="0" i="0" u="none" strike="noStrike" baseline="0">
              <a:solidFill>
                <a:sysClr val="windowText" lastClr="000000"/>
              </a:solidFill>
              <a:latin typeface="Arial" pitchFamily="34" charset="0"/>
              <a:cs typeface="Arial" pitchFamily="34" charset="0"/>
            </a:rPr>
            <a:t>1. Complete the participant's Screening Visit Date by entering mm/dd/yy. This will generate the last day that the participant can enroll based on the 35-day screening window.</a:t>
          </a:r>
        </a:p>
        <a:p>
          <a:pPr algn="l" rtl="0">
            <a:defRPr sz="1000"/>
          </a:pPr>
          <a:endParaRPr lang="en-US" sz="1050" b="0" i="0" u="none" strike="noStrike" baseline="0">
            <a:solidFill>
              <a:schemeClr val="accent5"/>
            </a:solidFill>
            <a:latin typeface="Arial" pitchFamily="34" charset="0"/>
            <a:cs typeface="Arial"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2.  Enter the participant's estimated gestational age at screening. This will generate the first day the participant can enroll (i.e., the date she will be 36 0/7 weeks GA) and the last day the participant can enroll (i.e., the date she will be 37 6/7 weeks GA) based on her GA at screening.</a:t>
          </a:r>
        </a:p>
        <a:p>
          <a:pPr algn="l" rtl="0">
            <a:defRPr sz="1000"/>
          </a:pPr>
          <a:endParaRPr lang="en-US" sz="105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3. Once both the Screening Date and GA at Screening are completed, the Last Day to Enroll field will auto-populate with the last date to enroll based on both Screening Date and GA at Screening. </a:t>
          </a: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050" b="0" i="0" u="none" strike="noStrike" baseline="0">
              <a:solidFill>
                <a:srgbClr val="000000"/>
              </a:solidFill>
              <a:latin typeface="Arial" pitchFamily="34" charset="0"/>
              <a:cs typeface="Arial" pitchFamily="34" charset="0"/>
            </a:rPr>
            <a:t>4. If the participant is unable to enroll with the screening window based on her estimated GA, red text will appear to indicate that enrollment in this cohort is not possible. A second screening attempt may be considered.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67946</xdr:colOff>
      <xdr:row>16</xdr:row>
      <xdr:rowOff>110489</xdr:rowOff>
    </xdr:from>
    <xdr:to>
      <xdr:col>7</xdr:col>
      <xdr:colOff>1127760</xdr:colOff>
      <xdr:row>26</xdr:row>
      <xdr:rowOff>120015</xdr:rowOff>
    </xdr:to>
    <xdr:sp macro="" textlink="">
      <xdr:nvSpPr>
        <xdr:cNvPr id="2" name="Text Box 1">
          <a:extLst>
            <a:ext uri="{FF2B5EF4-FFF2-40B4-BE49-F238E27FC236}">
              <a16:creationId xmlns:a16="http://schemas.microsoft.com/office/drawing/2014/main" id="{81B876AF-2907-4D38-ADE9-3188BCB5E25D}"/>
            </a:ext>
          </a:extLst>
        </xdr:cNvPr>
        <xdr:cNvSpPr txBox="1">
          <a:spLocks noChangeArrowheads="1"/>
        </xdr:cNvSpPr>
      </xdr:nvSpPr>
      <xdr:spPr bwMode="auto">
        <a:xfrm>
          <a:off x="67946" y="4613909"/>
          <a:ext cx="8382634" cy="175450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xdr:colOff>
      <xdr:row>15</xdr:row>
      <xdr:rowOff>93345</xdr:rowOff>
    </xdr:from>
    <xdr:to>
      <xdr:col>7</xdr:col>
      <xdr:colOff>1110615</xdr:colOff>
      <xdr:row>25</xdr:row>
      <xdr:rowOff>102871</xdr:rowOff>
    </xdr:to>
    <xdr:sp macro="" textlink="">
      <xdr:nvSpPr>
        <xdr:cNvPr id="4" name="Text Box 1">
          <a:extLst>
            <a:ext uri="{FF2B5EF4-FFF2-40B4-BE49-F238E27FC236}">
              <a16:creationId xmlns:a16="http://schemas.microsoft.com/office/drawing/2014/main" id="{41F20098-A2A6-4CC4-AB56-0FDFA8E950F1}"/>
            </a:ext>
          </a:extLst>
        </xdr:cNvPr>
        <xdr:cNvSpPr txBox="1">
          <a:spLocks noChangeArrowheads="1"/>
        </xdr:cNvSpPr>
      </xdr:nvSpPr>
      <xdr:spPr bwMode="auto">
        <a:xfrm>
          <a:off x="74295" y="4223385"/>
          <a:ext cx="8359140" cy="175450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22</xdr:row>
      <xdr:rowOff>133349</xdr:rowOff>
    </xdr:from>
    <xdr:to>
      <xdr:col>7</xdr:col>
      <xdr:colOff>948690</xdr:colOff>
      <xdr:row>31</xdr:row>
      <xdr:rowOff>110490</xdr:rowOff>
    </xdr:to>
    <xdr:sp macro="" textlink="">
      <xdr:nvSpPr>
        <xdr:cNvPr id="2" name="Text Box 1">
          <a:extLst>
            <a:ext uri="{FF2B5EF4-FFF2-40B4-BE49-F238E27FC236}">
              <a16:creationId xmlns:a16="http://schemas.microsoft.com/office/drawing/2014/main" id="{A7011C60-FCB5-47FA-ACF9-5BFD992BA3DB}"/>
            </a:ext>
          </a:extLst>
        </xdr:cNvPr>
        <xdr:cNvSpPr txBox="1">
          <a:spLocks noChangeArrowheads="1"/>
        </xdr:cNvSpPr>
      </xdr:nvSpPr>
      <xdr:spPr bwMode="auto">
        <a:xfrm>
          <a:off x="30480" y="5002529"/>
          <a:ext cx="7951470" cy="141732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100" b="1" i="0" u="none" strike="noStrike" baseline="0">
              <a:solidFill>
                <a:srgbClr val="000000"/>
              </a:solidFill>
              <a:latin typeface="+mn-lt"/>
              <a:cs typeface="Arial"/>
            </a:rPr>
            <a:t>Instructions:</a:t>
          </a:r>
          <a:endParaRPr lang="en-US" sz="1100" b="0" i="0" u="none" strike="noStrike" baseline="0">
            <a:solidFill>
              <a:sysClr val="windowText" lastClr="000000"/>
            </a:solidFill>
            <a:latin typeface="+mn-lt"/>
            <a:cs typeface="Arial"/>
          </a:endParaRPr>
        </a:p>
        <a:p>
          <a:pPr rtl="0" eaLnBrk="1" fontAlgn="auto" latinLnBrk="0" hangingPunct="1"/>
          <a:r>
            <a:rPr lang="en-US" sz="1100" b="0" i="0" baseline="0">
              <a:effectLst/>
              <a:latin typeface="+mn-lt"/>
              <a:ea typeface="+mn-ea"/>
              <a:cs typeface="+mn-cs"/>
            </a:rPr>
            <a:t>1. After the pregnancy outcome occurs, enter the mother's PTID, Staff Initials, and Pregnancy Outcome date. This will generate the target days and visit windows for hte required </a:t>
          </a:r>
          <a:r>
            <a:rPr lang="en-US" sz="1100" b="1" i="0" baseline="0">
              <a:effectLst/>
              <a:latin typeface="+mn-lt"/>
              <a:ea typeface="+mn-ea"/>
              <a:cs typeface="+mn-cs"/>
            </a:rPr>
            <a:t>post-pregnancy outcome</a:t>
          </a:r>
          <a:r>
            <a:rPr lang="en-US" sz="1100" b="0" i="0" baseline="0">
              <a:effectLst/>
              <a:latin typeface="+mn-lt"/>
              <a:ea typeface="+mn-ea"/>
              <a:cs typeface="+mn-cs"/>
            </a:rPr>
            <a:t> follow-up visits/phone contacts for the mother and infant.</a:t>
          </a:r>
        </a:p>
        <a:p>
          <a:pPr rtl="0" eaLnBrk="1" fontAlgn="auto" latinLnBrk="0" hangingPunct="1"/>
          <a:r>
            <a:rPr lang="en-US" sz="1100" b="0" i="0" baseline="0">
              <a:effectLst/>
              <a:latin typeface="+mn-lt"/>
              <a:ea typeface="+mn-ea"/>
              <a:cs typeface="+mn-cs"/>
            </a:rPr>
            <a:t>2. If the infant enrolls, enter the infant PTID and Staff Initials. The target days and visit windows are already populated based on the Pregnancy Outcome date. If the infant does not enroll, enter "not enrolled" in the PTID space.</a:t>
          </a: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3. Print the calendar and place in the participant's study notebook.</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Note: Hand-write in the scheduled visit date and actual visit dates as they occur in the columns provided. In cases of split visits</a:t>
          </a:r>
          <a:r>
            <a:rPr lang="en-US" sz="1100" b="1" i="0" baseline="0">
              <a:effectLst/>
              <a:latin typeface="+mn-lt"/>
              <a:ea typeface="+mn-ea"/>
              <a:cs typeface="+mn-cs"/>
            </a:rPr>
            <a:t>, </a:t>
          </a:r>
          <a:r>
            <a:rPr lang="en-US" sz="1100" b="0" i="0" baseline="0">
              <a:effectLst/>
              <a:latin typeface="+mn-lt"/>
              <a:ea typeface="+mn-ea"/>
              <a:cs typeface="+mn-cs"/>
            </a:rPr>
            <a:t>record the first date of the visit. If the infant does not enroll, enter "n/a".</a:t>
          </a:r>
          <a:endParaRPr lang="en-US"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14</xdr:row>
      <xdr:rowOff>1</xdr:rowOff>
    </xdr:from>
    <xdr:to>
      <xdr:col>5</xdr:col>
      <xdr:colOff>982981</xdr:colOff>
      <xdr:row>24</xdr:row>
      <xdr:rowOff>5716</xdr:rowOff>
    </xdr:to>
    <xdr:sp macro="" textlink="">
      <xdr:nvSpPr>
        <xdr:cNvPr id="2" name="Text Box 1">
          <a:extLst>
            <a:ext uri="{FF2B5EF4-FFF2-40B4-BE49-F238E27FC236}">
              <a16:creationId xmlns:a16="http://schemas.microsoft.com/office/drawing/2014/main" id="{FB4D054C-ABB4-41A5-9969-1B3CA0702E58}"/>
            </a:ext>
          </a:extLst>
        </xdr:cNvPr>
        <xdr:cNvSpPr txBox="1">
          <a:spLocks noChangeArrowheads="1"/>
        </xdr:cNvSpPr>
      </xdr:nvSpPr>
      <xdr:spPr bwMode="auto">
        <a:xfrm>
          <a:off x="1" y="4168141"/>
          <a:ext cx="7559040" cy="160591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When a participant has a positive HIV Confirmatory Test result, enter the PTID, Staff Initials, and date the HIV Confirmatory sample was drawn. This will generate the target days and visit windows for the quarterly seroconverter visits.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tabSelected="1" zoomScaleNormal="100" workbookViewId="0"/>
  </sheetViews>
  <sheetFormatPr defaultColWidth="8.85546875" defaultRowHeight="12.75" x14ac:dyDescent="0.2"/>
  <cols>
    <col min="1" max="1" width="13.140625" style="61" customWidth="1"/>
    <col min="2" max="2" width="10.28515625" style="61" customWidth="1"/>
    <col min="3" max="3" width="21" style="61" customWidth="1"/>
    <col min="4" max="4" width="4.140625" style="61" customWidth="1"/>
    <col min="5" max="5" width="13.7109375" style="61" customWidth="1"/>
    <col min="6" max="6" width="6.42578125" style="61" customWidth="1"/>
    <col min="7" max="8" width="11.5703125" style="61" customWidth="1"/>
    <col min="9" max="9" width="25.5703125" style="61" customWidth="1"/>
    <col min="10" max="13" width="8.85546875" style="61"/>
    <col min="14" max="14" width="5.140625" style="61" customWidth="1"/>
    <col min="15" max="16384" width="8.85546875" style="61"/>
  </cols>
  <sheetData>
    <row r="1" spans="1:9" ht="26.25" customHeight="1" x14ac:dyDescent="0.3">
      <c r="A1" s="142" t="s">
        <v>35</v>
      </c>
      <c r="B1" s="7"/>
      <c r="C1" s="7"/>
      <c r="D1" s="7"/>
      <c r="E1" s="7"/>
      <c r="F1" s="1"/>
    </row>
    <row r="2" spans="1:9" ht="13.5" thickBot="1" x14ac:dyDescent="0.25">
      <c r="A2" s="6"/>
      <c r="B2" s="6"/>
      <c r="C2" s="6"/>
      <c r="D2" s="6"/>
      <c r="E2" s="6"/>
    </row>
    <row r="3" spans="1:9" ht="39.75" customHeight="1" thickBot="1" x14ac:dyDescent="0.3">
      <c r="A3" s="2" t="s">
        <v>3</v>
      </c>
      <c r="B3" s="9"/>
      <c r="C3" s="66"/>
      <c r="D3" s="3"/>
      <c r="E3" s="2" t="s">
        <v>36</v>
      </c>
      <c r="F3" s="9"/>
      <c r="G3" s="67"/>
      <c r="H3" s="54"/>
      <c r="I3" s="95" t="str">
        <f>IF(G3&gt;37,"GA is greater than allowable GA at enrollment for this cohort","")</f>
        <v/>
      </c>
    </row>
    <row r="4" spans="1:9" ht="21" customHeight="1" x14ac:dyDescent="0.2">
      <c r="A4" s="4" t="s">
        <v>29</v>
      </c>
      <c r="B4" s="4"/>
      <c r="C4" s="4"/>
      <c r="D4" s="5"/>
      <c r="E4" s="9"/>
      <c r="F4" s="9"/>
      <c r="G4" s="68" t="s">
        <v>24</v>
      </c>
      <c r="H4" s="68" t="s">
        <v>25</v>
      </c>
    </row>
    <row r="5" spans="1:9" ht="14.45" customHeight="1" thickBot="1" x14ac:dyDescent="0.25">
      <c r="A5" s="6"/>
      <c r="B5" s="6"/>
      <c r="C5" s="6"/>
      <c r="D5" s="8"/>
      <c r="E5" s="6"/>
      <c r="F5" s="9"/>
      <c r="G5" s="9"/>
      <c r="H5" s="9"/>
      <c r="I5" s="9"/>
    </row>
    <row r="6" spans="1:9" ht="47.25" customHeight="1" thickBot="1" x14ac:dyDescent="0.3">
      <c r="A6" s="6"/>
      <c r="B6" s="6"/>
      <c r="C6" s="6"/>
      <c r="D6" s="8"/>
      <c r="E6" s="114" t="s">
        <v>37</v>
      </c>
      <c r="F6" s="114"/>
      <c r="G6" s="115">
        <f>C3+252-(G3*7+H3)</f>
        <v>252</v>
      </c>
      <c r="H6" s="116"/>
      <c r="I6" s="141" t="str">
        <f>IF(G6&gt;C8,"Based on GA at screening, participant cannot be enrolled within 35-day screening window","")</f>
        <v>Based on GA at screening, participant cannot be enrolled within 35-day screening window</v>
      </c>
    </row>
    <row r="7" spans="1:9" ht="14.45" customHeight="1" thickBot="1" x14ac:dyDescent="0.25">
      <c r="A7" s="6"/>
      <c r="B7" s="6"/>
      <c r="C7" s="6"/>
      <c r="D7" s="8"/>
      <c r="E7" s="6"/>
      <c r="F7" s="9"/>
      <c r="G7" s="9"/>
      <c r="H7" s="9"/>
      <c r="I7" s="141"/>
    </row>
    <row r="8" spans="1:9" ht="47.25" customHeight="1" thickBot="1" x14ac:dyDescent="0.25">
      <c r="A8" s="113" t="s">
        <v>40</v>
      </c>
      <c r="B8" s="113"/>
      <c r="C8" s="69">
        <f>C3+35</f>
        <v>35</v>
      </c>
      <c r="D8" s="62"/>
      <c r="E8" s="113" t="s">
        <v>38</v>
      </c>
      <c r="F8" s="113"/>
      <c r="G8" s="117">
        <f>C3+265-(G3*7+H3)</f>
        <v>265</v>
      </c>
      <c r="H8" s="118"/>
      <c r="I8" s="141"/>
    </row>
    <row r="9" spans="1:9" ht="18" customHeight="1" thickBot="1" x14ac:dyDescent="0.25">
      <c r="A9" s="9"/>
      <c r="B9" s="9"/>
      <c r="C9" s="9"/>
      <c r="D9" s="9"/>
      <c r="E9" s="9"/>
      <c r="F9" s="9"/>
      <c r="G9" s="9"/>
      <c r="H9" s="9"/>
      <c r="I9" s="141"/>
    </row>
    <row r="10" spans="1:9" ht="47.25" customHeight="1" thickBot="1" x14ac:dyDescent="0.3">
      <c r="A10" s="9"/>
      <c r="B10" s="9"/>
      <c r="C10" s="9"/>
      <c r="D10" s="9"/>
      <c r="E10" s="114" t="s">
        <v>39</v>
      </c>
      <c r="F10" s="114"/>
      <c r="G10" s="119">
        <f>IF(C8&gt;G8,G8,C8)</f>
        <v>35</v>
      </c>
      <c r="H10" s="120"/>
      <c r="I10" s="141"/>
    </row>
    <row r="15" spans="1:9" x14ac:dyDescent="0.2">
      <c r="C15" s="70"/>
    </row>
  </sheetData>
  <sheetProtection algorithmName="SHA-512" hashValue="tDXQQVUyc6eQOZw46fG8ZEOjWRoN6XjenFsRsD6LmfJ/qrfwJtlxQSrqIZ1ClGZFxZtdqFLCmtH3D0Er0Un2dA==" saltValue="d6m2FLlMM/z77unuBAuzJw==" spinCount="100000" sheet="1" objects="1" scenarios="1"/>
  <mergeCells count="8">
    <mergeCell ref="A8:B8"/>
    <mergeCell ref="E6:F6"/>
    <mergeCell ref="I6:I10"/>
    <mergeCell ref="G6:H6"/>
    <mergeCell ref="E8:F8"/>
    <mergeCell ref="G8:H8"/>
    <mergeCell ref="E10:F10"/>
    <mergeCell ref="G10:H10"/>
  </mergeCells>
  <conditionalFormatting sqref="G6:H6">
    <cfRule type="cellIs" dxfId="6" priority="3" operator="greaterThan">
      <formula>$G$10</formula>
    </cfRule>
  </conditionalFormatting>
  <conditionalFormatting sqref="G10:H10">
    <cfRule type="cellIs" dxfId="5" priority="2" operator="lessThan">
      <formula>$G$6</formula>
    </cfRule>
  </conditionalFormatting>
  <conditionalFormatting sqref="G3">
    <cfRule type="cellIs" dxfId="4" priority="1" operator="greaterThan">
      <formula>37</formula>
    </cfRule>
  </conditionalFormatting>
  <dataValidations count="2">
    <dataValidation type="date" errorStyle="warning" operator="lessThanOrEqual" allowBlank="1" showInputMessage="1" showErrorMessage="1" errorTitle="Date Warning" error="This date is in the future. Please correct." sqref="C3" xr:uid="{00000000-0002-0000-0100-000000000000}">
      <formula1>TODAY()</formula1>
    </dataValidation>
    <dataValidation type="whole" allowBlank="1" showInputMessage="1" showErrorMessage="1" error="Value must be between 0 and 6." sqref="H3" xr:uid="{C7A66826-228C-4387-91F4-64EB1E12A1ED}">
      <formula1>0</formula1>
      <formula2>6</formula2>
    </dataValidation>
  </dataValidations>
  <pageMargins left="0.7" right="0.7" top="0.75" bottom="0.75" header="0.3" footer="0.3"/>
  <pageSetup fitToHeight="0" orientation="landscape" r:id="rId1"/>
  <headerFooter alignWithMargins="0">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80EB-EBCE-4ABC-95C2-2477E5BFBE15}">
  <sheetPr>
    <pageSetUpPr fitToPage="1"/>
  </sheetPr>
  <dimension ref="A1:N26"/>
  <sheetViews>
    <sheetView zoomScaleNormal="100" zoomScaleSheetLayoutView="90" workbookViewId="0">
      <selection activeCell="E12" sqref="E12"/>
    </sheetView>
  </sheetViews>
  <sheetFormatPr defaultColWidth="9.140625" defaultRowHeight="12.75" x14ac:dyDescent="0.2"/>
  <cols>
    <col min="1" max="1" width="27.85546875" style="11" customWidth="1"/>
    <col min="2" max="3" width="10.7109375" style="11" customWidth="1"/>
    <col min="4" max="6" width="14.28515625" style="11" customWidth="1"/>
    <col min="7" max="8" width="17.5703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45</v>
      </c>
      <c r="B1" s="10"/>
      <c r="D1" s="12"/>
      <c r="E1" s="12"/>
    </row>
    <row r="2" spans="1:14" ht="16.149999999999999" customHeight="1" x14ac:dyDescent="0.25">
      <c r="A2" s="14" t="s">
        <v>57</v>
      </c>
      <c r="B2" s="14"/>
      <c r="N2" s="61"/>
    </row>
    <row r="3" spans="1:14" ht="14.25" customHeight="1" thickBot="1" x14ac:dyDescent="0.25">
      <c r="N3" s="61"/>
    </row>
    <row r="4" spans="1:14" ht="24" customHeight="1" thickBot="1" x14ac:dyDescent="0.25">
      <c r="A4" s="21" t="s">
        <v>0</v>
      </c>
      <c r="B4" s="21"/>
      <c r="C4" s="121"/>
      <c r="D4" s="122"/>
      <c r="E4" s="123"/>
      <c r="F4" s="13"/>
      <c r="G4" s="22" t="s">
        <v>1</v>
      </c>
      <c r="H4" s="23"/>
    </row>
    <row r="5" spans="1:14" ht="15" customHeight="1" thickBot="1" x14ac:dyDescent="0.25">
      <c r="A5" s="15"/>
      <c r="B5" s="15"/>
      <c r="C5" s="15"/>
      <c r="D5" s="15"/>
      <c r="E5" s="15"/>
      <c r="F5" s="15"/>
      <c r="G5" s="15"/>
      <c r="H5" s="15"/>
      <c r="I5" s="15"/>
    </row>
    <row r="6" spans="1:14" ht="33.75" customHeight="1" thickBot="1" x14ac:dyDescent="0.25">
      <c r="A6" s="124" t="s">
        <v>28</v>
      </c>
      <c r="B6" s="125"/>
      <c r="C6" s="125"/>
      <c r="D6" s="20"/>
      <c r="E6" s="98" t="s">
        <v>10</v>
      </c>
      <c r="F6" s="99"/>
      <c r="G6" s="37"/>
      <c r="H6" s="100"/>
      <c r="I6" s="15"/>
    </row>
    <row r="7" spans="1:14" ht="6.6" customHeight="1" thickBot="1" x14ac:dyDescent="0.25">
      <c r="A7" s="93"/>
      <c r="B7" s="94"/>
      <c r="C7" s="94"/>
      <c r="D7" s="94"/>
      <c r="E7" s="94"/>
      <c r="F7" s="94"/>
      <c r="G7" s="35"/>
      <c r="H7" s="39"/>
      <c r="I7" s="15"/>
    </row>
    <row r="8" spans="1:14" ht="39.75" customHeight="1" thickBot="1" x14ac:dyDescent="0.25">
      <c r="A8" s="126" t="s">
        <v>27</v>
      </c>
      <c r="B8" s="127"/>
      <c r="C8" s="127"/>
      <c r="D8" s="54"/>
      <c r="E8" s="54"/>
      <c r="F8" s="34"/>
      <c r="G8" s="97" t="s">
        <v>59</v>
      </c>
      <c r="H8" s="112">
        <f>D6+293-(D8*7+E8)</f>
        <v>293</v>
      </c>
      <c r="I8" s="15"/>
    </row>
    <row r="9" spans="1:14" ht="15" customHeight="1" x14ac:dyDescent="0.25">
      <c r="A9" s="93"/>
      <c r="B9" s="63"/>
      <c r="C9" s="94"/>
      <c r="D9" s="65" t="s">
        <v>24</v>
      </c>
      <c r="E9" s="65" t="s">
        <v>25</v>
      </c>
      <c r="F9" s="94"/>
      <c r="G9" s="53"/>
      <c r="H9" s="64"/>
      <c r="I9" s="15"/>
    </row>
    <row r="10" spans="1:14" ht="14.45" customHeight="1" x14ac:dyDescent="0.2">
      <c r="A10" s="93"/>
      <c r="B10" s="63" t="str">
        <f>IF(D8=36,"","This calendar can only be used for participants who enroll at 36 weeks gestation.")</f>
        <v>This calendar can only be used for participants who enroll at 36 weeks gestation.</v>
      </c>
      <c r="C10" s="94"/>
      <c r="D10" s="58"/>
      <c r="E10" s="58"/>
      <c r="F10" s="94"/>
      <c r="G10" s="55"/>
      <c r="H10" s="39"/>
      <c r="I10" s="15"/>
    </row>
    <row r="11" spans="1:14" ht="33.6" customHeight="1" thickBot="1" x14ac:dyDescent="0.3">
      <c r="A11" s="26" t="s">
        <v>9</v>
      </c>
      <c r="B11" s="52" t="s">
        <v>2</v>
      </c>
      <c r="C11" s="19" t="s">
        <v>26</v>
      </c>
      <c r="D11" s="26" t="s">
        <v>4</v>
      </c>
      <c r="E11" s="19" t="s">
        <v>8</v>
      </c>
      <c r="F11" s="27" t="s">
        <v>7</v>
      </c>
      <c r="G11" s="28" t="s">
        <v>6</v>
      </c>
      <c r="H11" s="27" t="s">
        <v>5</v>
      </c>
      <c r="I11" s="16"/>
    </row>
    <row r="12" spans="1:14" s="18" customFormat="1" ht="24.6" customHeight="1" thickTop="1" x14ac:dyDescent="0.2">
      <c r="A12" s="75" t="s">
        <v>11</v>
      </c>
      <c r="B12" s="24" t="s">
        <v>16</v>
      </c>
      <c r="C12" s="56">
        <f>D8+1</f>
        <v>1</v>
      </c>
      <c r="D12" s="78">
        <f>E12-6</f>
        <v>1</v>
      </c>
      <c r="E12" s="79">
        <f>D$6+7</f>
        <v>7</v>
      </c>
      <c r="F12" s="80">
        <f>E12+2</f>
        <v>9</v>
      </c>
      <c r="G12" s="25"/>
      <c r="H12" s="29"/>
      <c r="I12" s="17"/>
    </row>
    <row r="13" spans="1:14" s="18" customFormat="1" ht="24.6" customHeight="1" x14ac:dyDescent="0.2">
      <c r="A13" s="75" t="s">
        <v>12</v>
      </c>
      <c r="B13" s="24" t="s">
        <v>17</v>
      </c>
      <c r="C13" s="56">
        <f>D8+2</f>
        <v>2</v>
      </c>
      <c r="D13" s="78">
        <f>E13-4</f>
        <v>10</v>
      </c>
      <c r="E13" s="79">
        <f>D$6+14</f>
        <v>14</v>
      </c>
      <c r="F13" s="80">
        <f>E13+4</f>
        <v>18</v>
      </c>
      <c r="G13" s="25"/>
      <c r="H13" s="29"/>
      <c r="I13" s="17"/>
    </row>
    <row r="14" spans="1:14" s="18" customFormat="1" ht="24.6" customHeight="1" x14ac:dyDescent="0.2">
      <c r="A14" s="75" t="s">
        <v>13</v>
      </c>
      <c r="B14" s="24" t="s">
        <v>18</v>
      </c>
      <c r="C14" s="56">
        <f>D8+3</f>
        <v>3</v>
      </c>
      <c r="D14" s="78">
        <f>E14-2</f>
        <v>19</v>
      </c>
      <c r="E14" s="79">
        <f>D$6+21</f>
        <v>21</v>
      </c>
      <c r="F14" s="80">
        <f>E14+2</f>
        <v>23</v>
      </c>
      <c r="G14" s="25"/>
      <c r="H14" s="29"/>
      <c r="I14" s="17"/>
    </row>
    <row r="15" spans="1:14" s="18" customFormat="1" ht="24.6" customHeight="1" x14ac:dyDescent="0.2">
      <c r="A15" s="75" t="s">
        <v>14</v>
      </c>
      <c r="B15" s="24" t="s">
        <v>19</v>
      </c>
      <c r="C15" s="56">
        <f>D8+4</f>
        <v>4</v>
      </c>
      <c r="D15" s="78">
        <f>E15-4</f>
        <v>24</v>
      </c>
      <c r="E15" s="79">
        <f>D$6+28</f>
        <v>28</v>
      </c>
      <c r="F15" s="80">
        <f>E15+4</f>
        <v>32</v>
      </c>
      <c r="G15" s="25"/>
      <c r="H15" s="29"/>
      <c r="I15" s="17"/>
    </row>
    <row r="16" spans="1:14" s="18" customFormat="1" ht="24.6" customHeight="1" thickBot="1" x14ac:dyDescent="0.25">
      <c r="A16" s="76" t="s">
        <v>15</v>
      </c>
      <c r="B16" s="30" t="s">
        <v>20</v>
      </c>
      <c r="C16" s="57">
        <f>D8+5</f>
        <v>5</v>
      </c>
      <c r="D16" s="81">
        <f>E16-2</f>
        <v>33</v>
      </c>
      <c r="E16" s="82">
        <f>D$6+35</f>
        <v>35</v>
      </c>
      <c r="F16" s="83">
        <f>E16+2</f>
        <v>37</v>
      </c>
      <c r="G16" s="31"/>
      <c r="H16" s="32"/>
      <c r="I16" s="17"/>
    </row>
    <row r="17" spans="1:9" ht="24.6" customHeight="1" x14ac:dyDescent="0.2">
      <c r="A17" s="13"/>
      <c r="B17" s="13"/>
      <c r="C17" s="13"/>
      <c r="D17" s="13"/>
      <c r="E17" s="13"/>
      <c r="F17" s="13"/>
      <c r="G17" s="13"/>
      <c r="H17" s="13"/>
      <c r="I17" s="13"/>
    </row>
    <row r="26" spans="1:9" x14ac:dyDescent="0.2">
      <c r="I26" s="13"/>
    </row>
  </sheetData>
  <sheetProtection algorithmName="SHA-512" hashValue="7+gYrNJvxiTuBKZYpXuEIxWh6faEx+TWvQRtfX4TNN5RmsX7BuT5+WETy1+uSgeD8s9/Xuui1LOucgO+JhDvaw==" saltValue="qK6R2Px2B5fDp5V25yr8ZA==" spinCount="100000" sheet="1" objects="1" scenarios="1"/>
  <mergeCells count="3">
    <mergeCell ref="C4:E4"/>
    <mergeCell ref="A6:C6"/>
    <mergeCell ref="A8:C8"/>
  </mergeCells>
  <conditionalFormatting sqref="D8">
    <cfRule type="cellIs" dxfId="3" priority="1" operator="lessThan">
      <formula>36</formula>
    </cfRule>
    <cfRule type="cellIs" dxfId="2" priority="2" operator="greaterThan">
      <formula>36</formula>
    </cfRule>
  </conditionalFormatting>
  <dataValidations count="1">
    <dataValidation type="whole" allowBlank="1" showInputMessage="1" showErrorMessage="1" error="Value must be between 0 and 6." sqref="E8" xr:uid="{6D8C83FF-F201-4BE6-B100-055AF6C26479}">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ignoredErrors>
    <ignoredError sqref="B12:B16" numberStoredAsText="1"/>
    <ignoredError sqref="D13:F1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E8ED-144B-4E0C-AE83-34303B819659}">
  <sheetPr>
    <pageSetUpPr fitToPage="1"/>
  </sheetPr>
  <dimension ref="A1:N25"/>
  <sheetViews>
    <sheetView zoomScaleNormal="100" zoomScaleSheetLayoutView="90" workbookViewId="0">
      <selection activeCell="J6" sqref="J6"/>
    </sheetView>
  </sheetViews>
  <sheetFormatPr defaultColWidth="9.140625" defaultRowHeight="12.75" x14ac:dyDescent="0.2"/>
  <cols>
    <col min="1" max="1" width="27.85546875" style="11" customWidth="1"/>
    <col min="2" max="3" width="10.7109375" style="11" customWidth="1"/>
    <col min="4" max="6" width="14.28515625" style="11" customWidth="1"/>
    <col min="7" max="8" width="17.5703125" style="11" customWidth="1"/>
    <col min="9" max="9" width="4.140625" style="11" customWidth="1"/>
    <col min="10" max="10" width="12.42578125" style="13" customWidth="1"/>
    <col min="11" max="16384" width="9.140625" style="13"/>
  </cols>
  <sheetData>
    <row r="1" spans="1:14" ht="24" customHeight="1" x14ac:dyDescent="0.35">
      <c r="A1" s="10" t="s">
        <v>45</v>
      </c>
      <c r="B1" s="10"/>
      <c r="D1" s="12"/>
      <c r="E1" s="12"/>
    </row>
    <row r="2" spans="1:14" ht="16.149999999999999" customHeight="1" x14ac:dyDescent="0.25">
      <c r="A2" s="14" t="s">
        <v>56</v>
      </c>
      <c r="B2" s="14"/>
      <c r="N2" s="61"/>
    </row>
    <row r="3" spans="1:14" ht="14.25" customHeight="1" thickBot="1" x14ac:dyDescent="0.25">
      <c r="N3" s="61"/>
    </row>
    <row r="4" spans="1:14" ht="24" customHeight="1" thickBot="1" x14ac:dyDescent="0.25">
      <c r="A4" s="21" t="s">
        <v>0</v>
      </c>
      <c r="B4" s="21"/>
      <c r="C4" s="121"/>
      <c r="D4" s="122"/>
      <c r="E4" s="123"/>
      <c r="F4" s="13"/>
      <c r="G4" s="22" t="s">
        <v>1</v>
      </c>
      <c r="H4" s="23"/>
    </row>
    <row r="5" spans="1:14" ht="15" customHeight="1" thickBot="1" x14ac:dyDescent="0.25">
      <c r="A5" s="15"/>
      <c r="B5" s="15"/>
      <c r="C5" s="15"/>
      <c r="D5" s="15"/>
      <c r="E5" s="15"/>
      <c r="F5" s="15"/>
      <c r="G5" s="15"/>
      <c r="H5" s="15"/>
      <c r="I5" s="15"/>
    </row>
    <row r="6" spans="1:14" ht="28.5" customHeight="1" thickBot="1" x14ac:dyDescent="0.25">
      <c r="A6" s="124" t="s">
        <v>28</v>
      </c>
      <c r="B6" s="125"/>
      <c r="C6" s="125"/>
      <c r="D6" s="20"/>
      <c r="E6" s="98" t="s">
        <v>10</v>
      </c>
      <c r="F6" s="99"/>
      <c r="G6" s="37"/>
      <c r="H6" s="100"/>
      <c r="I6" s="15"/>
    </row>
    <row r="7" spans="1:14" ht="6.6" customHeight="1" thickBot="1" x14ac:dyDescent="0.25">
      <c r="A7" s="93"/>
      <c r="B7" s="94"/>
      <c r="C7" s="94"/>
      <c r="D7" s="94"/>
      <c r="E7" s="94"/>
      <c r="F7" s="94"/>
      <c r="G7" s="35"/>
      <c r="H7" s="39"/>
      <c r="I7" s="15"/>
    </row>
    <row r="8" spans="1:14" ht="39" thickBot="1" x14ac:dyDescent="0.25">
      <c r="A8" s="126" t="s">
        <v>27</v>
      </c>
      <c r="B8" s="127"/>
      <c r="C8" s="127"/>
      <c r="D8" s="54"/>
      <c r="E8" s="54"/>
      <c r="F8" s="34"/>
      <c r="G8" s="97" t="s">
        <v>59</v>
      </c>
      <c r="H8" s="112">
        <f>D6+293-(D8*7+E8)</f>
        <v>293</v>
      </c>
      <c r="I8" s="15"/>
    </row>
    <row r="9" spans="1:14" ht="15" customHeight="1" x14ac:dyDescent="0.25">
      <c r="A9" s="93"/>
      <c r="B9" s="63"/>
      <c r="C9" s="94"/>
      <c r="D9" s="65" t="s">
        <v>24</v>
      </c>
      <c r="E9" s="65" t="s">
        <v>25</v>
      </c>
      <c r="F9" s="94"/>
      <c r="G9" s="53"/>
      <c r="H9" s="64"/>
      <c r="I9" s="15"/>
    </row>
    <row r="10" spans="1:14" ht="14.45" customHeight="1" x14ac:dyDescent="0.2">
      <c r="A10" s="93"/>
      <c r="B10" s="63" t="str">
        <f>IF(D8=37,"","This calendar can only be used for participants who enroll at 37 weeks gestation.")</f>
        <v>This calendar can only be used for participants who enroll at 37 weeks gestation.</v>
      </c>
      <c r="C10" s="94"/>
      <c r="D10" s="58"/>
      <c r="E10" s="58"/>
      <c r="F10" s="94"/>
      <c r="G10" s="55"/>
      <c r="H10" s="39"/>
      <c r="I10" s="15"/>
    </row>
    <row r="11" spans="1:14" ht="33.6" customHeight="1" thickBot="1" x14ac:dyDescent="0.3">
      <c r="A11" s="26" t="s">
        <v>9</v>
      </c>
      <c r="B11" s="52" t="s">
        <v>2</v>
      </c>
      <c r="C11" s="19" t="s">
        <v>26</v>
      </c>
      <c r="D11" s="26" t="s">
        <v>4</v>
      </c>
      <c r="E11" s="19" t="s">
        <v>8</v>
      </c>
      <c r="F11" s="27" t="s">
        <v>7</v>
      </c>
      <c r="G11" s="28" t="s">
        <v>6</v>
      </c>
      <c r="H11" s="27" t="s">
        <v>5</v>
      </c>
      <c r="I11" s="16"/>
    </row>
    <row r="12" spans="1:14" s="18" customFormat="1" ht="24.6" customHeight="1" thickTop="1" x14ac:dyDescent="0.2">
      <c r="A12" s="75" t="s">
        <v>11</v>
      </c>
      <c r="B12" s="24" t="s">
        <v>16</v>
      </c>
      <c r="C12" s="56">
        <f>D8+1</f>
        <v>1</v>
      </c>
      <c r="D12" s="78">
        <f>E12-6</f>
        <v>1</v>
      </c>
      <c r="E12" s="79">
        <f>D$6+7</f>
        <v>7</v>
      </c>
      <c r="F12" s="80">
        <f>E12+2</f>
        <v>9</v>
      </c>
      <c r="G12" s="25"/>
      <c r="H12" s="29"/>
      <c r="I12" s="17"/>
    </row>
    <row r="13" spans="1:14" s="18" customFormat="1" ht="24.6" customHeight="1" x14ac:dyDescent="0.2">
      <c r="A13" s="75" t="s">
        <v>12</v>
      </c>
      <c r="B13" s="24" t="s">
        <v>17</v>
      </c>
      <c r="C13" s="56">
        <f>D8+2</f>
        <v>2</v>
      </c>
      <c r="D13" s="78">
        <f>E13-4</f>
        <v>10</v>
      </c>
      <c r="E13" s="79">
        <f>D$6+14</f>
        <v>14</v>
      </c>
      <c r="F13" s="80">
        <f>E13+4</f>
        <v>18</v>
      </c>
      <c r="G13" s="25"/>
      <c r="H13" s="29"/>
      <c r="I13" s="17"/>
    </row>
    <row r="14" spans="1:14" s="18" customFormat="1" ht="24.6" customHeight="1" x14ac:dyDescent="0.2">
      <c r="A14" s="75" t="s">
        <v>13</v>
      </c>
      <c r="B14" s="24" t="s">
        <v>18</v>
      </c>
      <c r="C14" s="56">
        <f>D8+3</f>
        <v>3</v>
      </c>
      <c r="D14" s="78">
        <f>E14-2</f>
        <v>19</v>
      </c>
      <c r="E14" s="79">
        <f>D$6+21</f>
        <v>21</v>
      </c>
      <c r="F14" s="80">
        <f>E14+2</f>
        <v>23</v>
      </c>
      <c r="G14" s="25"/>
      <c r="H14" s="29"/>
      <c r="I14" s="17"/>
    </row>
    <row r="15" spans="1:14" s="18" customFormat="1" ht="24.6" customHeight="1" thickBot="1" x14ac:dyDescent="0.25">
      <c r="A15" s="76" t="s">
        <v>14</v>
      </c>
      <c r="B15" s="30" t="s">
        <v>19</v>
      </c>
      <c r="C15" s="57">
        <f>D8+4</f>
        <v>4</v>
      </c>
      <c r="D15" s="81">
        <f>E15-4</f>
        <v>24</v>
      </c>
      <c r="E15" s="82">
        <f>D$6+28</f>
        <v>28</v>
      </c>
      <c r="F15" s="83">
        <f>E15+4</f>
        <v>32</v>
      </c>
      <c r="G15" s="31" t="s">
        <v>62</v>
      </c>
      <c r="H15" s="32"/>
      <c r="I15" s="17"/>
    </row>
    <row r="16" spans="1:14" ht="24.6" customHeight="1" x14ac:dyDescent="0.2">
      <c r="A16" s="13"/>
      <c r="B16" s="13"/>
      <c r="C16" s="13"/>
      <c r="D16" s="13"/>
      <c r="E16" s="13"/>
      <c r="F16" s="13"/>
      <c r="G16" s="13"/>
      <c r="H16" s="13"/>
      <c r="I16" s="13"/>
    </row>
    <row r="25" spans="9:9" x14ac:dyDescent="0.2">
      <c r="I25" s="13"/>
    </row>
  </sheetData>
  <sheetProtection algorithmName="SHA-512" hashValue="VUwUIaKIcWY0ijcq4I4JpfY50eCHfTUrYOV2uhr6Wmpd7iZbKzwXRXuTupitxjo1OesQBhq9h6j5Wyw4b+g0+Q==" saltValue="JxF5Jaxtn/0vIbYWUIxrZA==" spinCount="100000" sheet="1" objects="1" scenarios="1"/>
  <mergeCells count="3">
    <mergeCell ref="C4:E4"/>
    <mergeCell ref="A6:C6"/>
    <mergeCell ref="A8:C8"/>
  </mergeCells>
  <conditionalFormatting sqref="D8">
    <cfRule type="cellIs" dxfId="1" priority="1" operator="lessThan">
      <formula>37</formula>
    </cfRule>
    <cfRule type="cellIs" dxfId="0" priority="2" operator="greaterThan">
      <formula>37</formula>
    </cfRule>
  </conditionalFormatting>
  <dataValidations count="1">
    <dataValidation type="whole" allowBlank="1" showInputMessage="1" showErrorMessage="1" error="Value must be between 0 and 6." sqref="E8" xr:uid="{354D8FD4-977B-4B86-A2A6-84AFB6595C22}">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ignoredErrors>
    <ignoredError sqref="D13:F15" formula="1"/>
    <ignoredError sqref="B12:B15" numberStoredAsText="1"/>
    <ignoredError sqref="H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3101-E111-41BF-AE82-18A943EFD621}">
  <sheetPr>
    <pageSetUpPr fitToPage="1"/>
  </sheetPr>
  <dimension ref="A1:J31"/>
  <sheetViews>
    <sheetView zoomScaleNormal="100" zoomScaleSheetLayoutView="90" workbookViewId="0">
      <selection activeCell="G35" sqref="G35"/>
    </sheetView>
  </sheetViews>
  <sheetFormatPr defaultColWidth="9.140625" defaultRowHeight="12.75" x14ac:dyDescent="0.2"/>
  <cols>
    <col min="1" max="1" width="30.140625" style="11" customWidth="1"/>
    <col min="2" max="2" width="9.85546875" style="11" customWidth="1"/>
    <col min="3" max="3" width="11.7109375" style="11" customWidth="1"/>
    <col min="4" max="4" width="13.5703125" style="11" customWidth="1"/>
    <col min="5" max="6" width="12.7109375" style="11" customWidth="1"/>
    <col min="7" max="7" width="14.7109375" style="11" customWidth="1"/>
    <col min="8" max="8" width="14.5703125" style="11" customWidth="1"/>
    <col min="9" max="9" width="4.140625" style="11" customWidth="1"/>
    <col min="10" max="10" width="12.42578125" style="13" customWidth="1"/>
    <col min="11" max="16384" width="9.140625" style="13"/>
  </cols>
  <sheetData>
    <row r="1" spans="1:9" ht="24" customHeight="1" x14ac:dyDescent="0.35">
      <c r="A1" s="10" t="s">
        <v>58</v>
      </c>
      <c r="B1" s="10"/>
      <c r="D1" s="12"/>
      <c r="E1" s="12"/>
    </row>
    <row r="2" spans="1:9" ht="5.25" customHeight="1" thickBot="1" x14ac:dyDescent="0.25"/>
    <row r="3" spans="1:9" ht="15" customHeight="1" thickBot="1" x14ac:dyDescent="0.25">
      <c r="A3" s="21" t="s">
        <v>48</v>
      </c>
      <c r="B3" s="21"/>
      <c r="C3" s="121"/>
      <c r="D3" s="122"/>
      <c r="E3" s="123"/>
      <c r="F3" s="13"/>
      <c r="G3" s="22" t="s">
        <v>1</v>
      </c>
      <c r="H3" s="23"/>
    </row>
    <row r="4" spans="1:9" ht="9" customHeight="1" thickBot="1" x14ac:dyDescent="0.25">
      <c r="A4" s="13"/>
      <c r="B4" s="13"/>
      <c r="C4" s="13"/>
      <c r="D4" s="13"/>
      <c r="E4" s="13"/>
      <c r="F4" s="13"/>
      <c r="G4" s="13"/>
      <c r="H4" s="13"/>
      <c r="I4" s="13"/>
    </row>
    <row r="5" spans="1:9" ht="18.75" customHeight="1" thickBot="1" x14ac:dyDescent="0.25">
      <c r="A5" s="124" t="s">
        <v>21</v>
      </c>
      <c r="B5" s="125"/>
      <c r="C5" s="125"/>
      <c r="D5" s="20"/>
      <c r="E5" s="98" t="s">
        <v>10</v>
      </c>
      <c r="F5" s="99"/>
      <c r="G5" s="37"/>
      <c r="H5" s="100"/>
      <c r="I5" s="15"/>
    </row>
    <row r="6" spans="1:9" ht="15.75" customHeight="1" thickBot="1" x14ac:dyDescent="0.25">
      <c r="A6" s="101" t="s">
        <v>46</v>
      </c>
      <c r="B6" s="102"/>
      <c r="C6" s="103"/>
      <c r="D6" s="103"/>
      <c r="E6" s="103"/>
      <c r="F6" s="103"/>
      <c r="G6" s="104"/>
      <c r="H6" s="105"/>
      <c r="I6" s="15"/>
    </row>
    <row r="7" spans="1:9" ht="30" customHeight="1" thickBot="1" x14ac:dyDescent="0.3">
      <c r="A7" s="45" t="s">
        <v>9</v>
      </c>
      <c r="B7" s="136" t="s">
        <v>2</v>
      </c>
      <c r="C7" s="137"/>
      <c r="D7" s="45" t="s">
        <v>4</v>
      </c>
      <c r="E7" s="46" t="s">
        <v>8</v>
      </c>
      <c r="F7" s="47" t="s">
        <v>7</v>
      </c>
      <c r="G7" s="48" t="s">
        <v>6</v>
      </c>
      <c r="H7" s="47" t="s">
        <v>5</v>
      </c>
      <c r="I7" s="16"/>
    </row>
    <row r="8" spans="1:9" ht="21" customHeight="1" thickTop="1" x14ac:dyDescent="0.2">
      <c r="A8" s="73" t="s">
        <v>22</v>
      </c>
      <c r="B8" s="134">
        <v>101</v>
      </c>
      <c r="C8" s="135"/>
      <c r="D8" s="84">
        <f>D5</f>
        <v>0</v>
      </c>
      <c r="E8" s="96" t="s">
        <v>44</v>
      </c>
      <c r="F8" s="86">
        <f>D5+14</f>
        <v>14</v>
      </c>
      <c r="G8" s="43"/>
      <c r="H8" s="40"/>
      <c r="I8" s="13"/>
    </row>
    <row r="9" spans="1:9" ht="21" customHeight="1" x14ac:dyDescent="0.2">
      <c r="A9" s="73" t="s">
        <v>43</v>
      </c>
      <c r="B9" s="128">
        <v>102</v>
      </c>
      <c r="C9" s="129"/>
      <c r="D9" s="84">
        <f>E9-6</f>
        <v>1</v>
      </c>
      <c r="E9" s="85">
        <f>D5+7</f>
        <v>7</v>
      </c>
      <c r="F9" s="86">
        <f>E9+7</f>
        <v>14</v>
      </c>
      <c r="G9" s="43"/>
      <c r="H9" s="41"/>
      <c r="I9" s="13"/>
    </row>
    <row r="10" spans="1:9" ht="21" customHeight="1" thickBot="1" x14ac:dyDescent="0.25">
      <c r="A10" s="74" t="s">
        <v>23</v>
      </c>
      <c r="B10" s="130">
        <v>103</v>
      </c>
      <c r="C10" s="131"/>
      <c r="D10" s="87">
        <f>E10-13</f>
        <v>29</v>
      </c>
      <c r="E10" s="88">
        <f>D5+42</f>
        <v>42</v>
      </c>
      <c r="F10" s="89">
        <f>E10+13</f>
        <v>55</v>
      </c>
      <c r="G10" s="44"/>
      <c r="H10" s="42"/>
      <c r="I10" s="13"/>
    </row>
    <row r="11" spans="1:9" ht="13.5" thickBot="1" x14ac:dyDescent="0.25"/>
    <row r="12" spans="1:9" ht="15" customHeight="1" thickBot="1" x14ac:dyDescent="0.25">
      <c r="A12" s="21" t="s">
        <v>49</v>
      </c>
      <c r="B12" s="21"/>
      <c r="C12" s="121"/>
      <c r="D12" s="122"/>
      <c r="E12" s="123"/>
      <c r="F12" s="13"/>
      <c r="G12" s="22" t="s">
        <v>1</v>
      </c>
      <c r="H12" s="23"/>
    </row>
    <row r="13" spans="1:9" ht="9" customHeight="1" thickBot="1" x14ac:dyDescent="0.25">
      <c r="A13" s="13"/>
      <c r="B13" s="13"/>
      <c r="C13" s="13"/>
      <c r="D13" s="13"/>
      <c r="E13" s="13"/>
      <c r="F13" s="13"/>
      <c r="G13" s="13"/>
      <c r="H13" s="13"/>
      <c r="I13" s="13"/>
    </row>
    <row r="14" spans="1:9" ht="4.5" customHeight="1" x14ac:dyDescent="0.25">
      <c r="A14" s="36"/>
      <c r="B14" s="51"/>
      <c r="C14" s="37"/>
      <c r="D14" s="37"/>
      <c r="E14" s="37"/>
      <c r="F14" s="37"/>
      <c r="G14" s="37"/>
      <c r="H14" s="38"/>
      <c r="I14" s="13"/>
    </row>
    <row r="15" spans="1:9" ht="12.75" customHeight="1" thickBot="1" x14ac:dyDescent="0.25">
      <c r="A15" s="101" t="s">
        <v>30</v>
      </c>
      <c r="B15" s="102"/>
      <c r="C15" s="103"/>
      <c r="D15" s="103"/>
      <c r="E15" s="103"/>
      <c r="F15" s="103"/>
      <c r="G15" s="104"/>
      <c r="H15" s="105"/>
      <c r="I15" s="15"/>
    </row>
    <row r="16" spans="1:9" ht="30" customHeight="1" thickBot="1" x14ac:dyDescent="0.3">
      <c r="A16" s="26" t="s">
        <v>9</v>
      </c>
      <c r="B16" s="132" t="s">
        <v>2</v>
      </c>
      <c r="C16" s="133"/>
      <c r="D16" s="45" t="s">
        <v>4</v>
      </c>
      <c r="E16" s="46" t="s">
        <v>8</v>
      </c>
      <c r="F16" s="47" t="s">
        <v>7</v>
      </c>
      <c r="G16" s="48" t="s">
        <v>6</v>
      </c>
      <c r="H16" s="27" t="s">
        <v>5</v>
      </c>
      <c r="I16" s="16"/>
    </row>
    <row r="17" spans="1:10" ht="21" customHeight="1" thickTop="1" x14ac:dyDescent="0.2">
      <c r="A17" s="73" t="s">
        <v>31</v>
      </c>
      <c r="B17" s="134">
        <v>201</v>
      </c>
      <c r="C17" s="135"/>
      <c r="D17" s="84">
        <f>D5</f>
        <v>0</v>
      </c>
      <c r="E17" s="96" t="s">
        <v>44</v>
      </c>
      <c r="F17" s="86">
        <f>D5+14</f>
        <v>14</v>
      </c>
      <c r="G17" s="43"/>
      <c r="H17" s="40"/>
      <c r="I17" s="13"/>
    </row>
    <row r="18" spans="1:10" ht="21" customHeight="1" x14ac:dyDescent="0.2">
      <c r="A18" s="73" t="s">
        <v>47</v>
      </c>
      <c r="B18" s="128">
        <v>202</v>
      </c>
      <c r="C18" s="129"/>
      <c r="D18" s="84">
        <f>E18-6</f>
        <v>1</v>
      </c>
      <c r="E18" s="85">
        <f>D5+7</f>
        <v>7</v>
      </c>
      <c r="F18" s="86">
        <f>E18+7</f>
        <v>14</v>
      </c>
      <c r="G18" s="43"/>
      <c r="H18" s="41"/>
      <c r="I18" s="13"/>
    </row>
    <row r="19" spans="1:10" ht="21" customHeight="1" x14ac:dyDescent="0.2">
      <c r="A19" s="77" t="s">
        <v>32</v>
      </c>
      <c r="B19" s="128">
        <v>203</v>
      </c>
      <c r="C19" s="129"/>
      <c r="D19" s="90">
        <f>E19-13</f>
        <v>29</v>
      </c>
      <c r="E19" s="91">
        <f>D5+42</f>
        <v>42</v>
      </c>
      <c r="F19" s="92">
        <f>E19+13</f>
        <v>55</v>
      </c>
      <c r="G19" s="59"/>
      <c r="H19" s="60"/>
      <c r="I19" s="13"/>
    </row>
    <row r="20" spans="1:10" ht="21" customHeight="1" x14ac:dyDescent="0.2">
      <c r="A20" s="77" t="s">
        <v>33</v>
      </c>
      <c r="B20" s="128">
        <v>204</v>
      </c>
      <c r="C20" s="129"/>
      <c r="D20" s="90">
        <f>E20-28</f>
        <v>155</v>
      </c>
      <c r="E20" s="91">
        <f>D5+183</f>
        <v>183</v>
      </c>
      <c r="F20" s="92">
        <f>E20+28</f>
        <v>211</v>
      </c>
      <c r="G20" s="59"/>
      <c r="H20" s="60"/>
      <c r="I20" s="13"/>
    </row>
    <row r="21" spans="1:10" ht="21" customHeight="1" thickBot="1" x14ac:dyDescent="0.25">
      <c r="A21" s="74" t="s">
        <v>34</v>
      </c>
      <c r="B21" s="130">
        <v>205</v>
      </c>
      <c r="C21" s="131"/>
      <c r="D21" s="87">
        <f>E21-28</f>
        <v>337</v>
      </c>
      <c r="E21" s="88">
        <f>D5+365</f>
        <v>365</v>
      </c>
      <c r="F21" s="89">
        <f>E21+28</f>
        <v>393</v>
      </c>
      <c r="G21" s="44"/>
      <c r="H21" s="42"/>
      <c r="I21" s="13"/>
    </row>
    <row r="22" spans="1:10" x14ac:dyDescent="0.2">
      <c r="A22" s="13" t="s">
        <v>60</v>
      </c>
      <c r="I22" s="13"/>
    </row>
    <row r="28" spans="1:10" s="11" customFormat="1" x14ac:dyDescent="0.2">
      <c r="J28" s="13"/>
    </row>
    <row r="29" spans="1:10" s="11" customFormat="1" x14ac:dyDescent="0.2">
      <c r="J29" s="13"/>
    </row>
    <row r="30" spans="1:10" s="11" customFormat="1" x14ac:dyDescent="0.2">
      <c r="J30" s="13"/>
    </row>
    <row r="31" spans="1:10" s="11" customFormat="1" x14ac:dyDescent="0.2">
      <c r="J31" s="13"/>
    </row>
  </sheetData>
  <sheetProtection algorithmName="SHA-512" hashValue="0dX0U5i9nxvvY5Snjx5f3cE4Qfuz4EbXssNeZiJXptDg5mlZ49ci1Ov65sciS/X/T6bhFKOhlIWRV0ufX2M8xg==" saltValue="yb1vEwahYprmn6XFFxaqEQ==" spinCount="100000" sheet="1" objects="1" scenarios="1"/>
  <mergeCells count="13">
    <mergeCell ref="B18:C18"/>
    <mergeCell ref="B21:C21"/>
    <mergeCell ref="B20:C20"/>
    <mergeCell ref="B19:C19"/>
    <mergeCell ref="C3:E3"/>
    <mergeCell ref="B16:C16"/>
    <mergeCell ref="B17:C17"/>
    <mergeCell ref="C12:E12"/>
    <mergeCell ref="A5:C5"/>
    <mergeCell ref="B10:C10"/>
    <mergeCell ref="B9:C9"/>
    <mergeCell ref="B8:C8"/>
    <mergeCell ref="B7:C7"/>
  </mergeCells>
  <pageMargins left="0.7" right="0.7" top="0.75" bottom="0.75" header="0.3" footer="0.3"/>
  <pageSetup paperSize="9" scale="98" fitToWidth="0" orientation="landscape" r:id="rId1"/>
  <headerFooter alignWithMargins="0">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65541-9159-4F77-913B-748C119DA88B}">
  <sheetPr>
    <pageSetUpPr fitToPage="1"/>
  </sheetPr>
  <dimension ref="A1:F14"/>
  <sheetViews>
    <sheetView zoomScaleNormal="100" workbookViewId="0">
      <selection activeCell="G9" sqref="G9"/>
    </sheetView>
  </sheetViews>
  <sheetFormatPr defaultColWidth="8.85546875" defaultRowHeight="12.75" x14ac:dyDescent="0.2"/>
  <cols>
    <col min="1" max="1" width="37" style="13" customWidth="1"/>
    <col min="2" max="4" width="15.42578125" style="13" customWidth="1"/>
    <col min="5" max="6" width="15.28515625" style="13" customWidth="1"/>
    <col min="7" max="16384" width="8.85546875" style="13"/>
  </cols>
  <sheetData>
    <row r="1" spans="1:6" ht="18.75" x14ac:dyDescent="0.3">
      <c r="A1" s="138" t="s">
        <v>61</v>
      </c>
      <c r="B1" s="138"/>
      <c r="C1" s="138"/>
      <c r="D1" s="138"/>
      <c r="E1" s="138"/>
    </row>
    <row r="2" spans="1:6" ht="4.9000000000000004" customHeight="1" thickBot="1" x14ac:dyDescent="0.25"/>
    <row r="3" spans="1:6" ht="19.5" thickBot="1" x14ac:dyDescent="0.25">
      <c r="A3" s="21" t="s">
        <v>0</v>
      </c>
      <c r="B3" s="121"/>
      <c r="C3" s="140"/>
      <c r="E3" s="22" t="s">
        <v>1</v>
      </c>
      <c r="F3" s="23"/>
    </row>
    <row r="4" spans="1:6" ht="4.9000000000000004" customHeight="1" thickBot="1" x14ac:dyDescent="0.25"/>
    <row r="5" spans="1:6" ht="16.5" thickBot="1" x14ac:dyDescent="0.3">
      <c r="A5" s="71" t="s">
        <v>41</v>
      </c>
      <c r="B5" s="37"/>
      <c r="C5" s="37"/>
      <c r="D5" s="37"/>
      <c r="E5" s="37"/>
      <c r="F5" s="38"/>
    </row>
    <row r="6" spans="1:6" ht="24.6" customHeight="1" thickBot="1" x14ac:dyDescent="0.25">
      <c r="A6" s="72" t="s">
        <v>55</v>
      </c>
      <c r="B6" s="20"/>
      <c r="C6" s="33" t="s">
        <v>10</v>
      </c>
      <c r="D6" s="34"/>
      <c r="E6" s="35"/>
      <c r="F6" s="39"/>
    </row>
    <row r="7" spans="1:6" ht="15.75" x14ac:dyDescent="0.2">
      <c r="A7" s="111"/>
      <c r="B7" s="49"/>
      <c r="C7" s="49"/>
      <c r="D7" s="49"/>
      <c r="E7" s="50"/>
      <c r="F7" s="39"/>
    </row>
    <row r="8" spans="1:6" ht="30.75" thickBot="1" x14ac:dyDescent="0.3">
      <c r="A8" s="26" t="s">
        <v>50</v>
      </c>
      <c r="B8" s="45" t="s">
        <v>4</v>
      </c>
      <c r="C8" s="46" t="s">
        <v>8</v>
      </c>
      <c r="D8" s="47" t="s">
        <v>7</v>
      </c>
      <c r="E8" s="48" t="s">
        <v>6</v>
      </c>
      <c r="F8" s="27" t="s">
        <v>5</v>
      </c>
    </row>
    <row r="9" spans="1:6" ht="34.9" customHeight="1" thickTop="1" x14ac:dyDescent="0.2">
      <c r="A9" s="73" t="s">
        <v>51</v>
      </c>
      <c r="B9" s="84">
        <f>C9-44</f>
        <v>46</v>
      </c>
      <c r="C9" s="85">
        <f>B6+30*3</f>
        <v>90</v>
      </c>
      <c r="D9" s="86">
        <f>C9+45</f>
        <v>135</v>
      </c>
      <c r="E9" s="106"/>
      <c r="F9" s="107"/>
    </row>
    <row r="10" spans="1:6" ht="34.9" customHeight="1" x14ac:dyDescent="0.2">
      <c r="A10" s="73" t="s">
        <v>52</v>
      </c>
      <c r="B10" s="84">
        <f>C10-44</f>
        <v>136</v>
      </c>
      <c r="C10" s="85">
        <f>B6+30*6</f>
        <v>180</v>
      </c>
      <c r="D10" s="86">
        <f>C10+45</f>
        <v>225</v>
      </c>
      <c r="E10" s="106"/>
      <c r="F10" s="107"/>
    </row>
    <row r="11" spans="1:6" ht="34.9" customHeight="1" x14ac:dyDescent="0.2">
      <c r="A11" s="73" t="s">
        <v>53</v>
      </c>
      <c r="B11" s="84">
        <f>C11-44</f>
        <v>226</v>
      </c>
      <c r="C11" s="85">
        <f>B6+30*9</f>
        <v>270</v>
      </c>
      <c r="D11" s="86">
        <f t="shared" ref="D11:D12" si="0">C11+45</f>
        <v>315</v>
      </c>
      <c r="E11" s="106"/>
      <c r="F11" s="108"/>
    </row>
    <row r="12" spans="1:6" ht="34.9" customHeight="1" thickBot="1" x14ac:dyDescent="0.25">
      <c r="A12" s="74" t="s">
        <v>54</v>
      </c>
      <c r="B12" s="87">
        <f>C12-44</f>
        <v>316</v>
      </c>
      <c r="C12" s="88">
        <f>B6+30*12</f>
        <v>360</v>
      </c>
      <c r="D12" s="89">
        <f t="shared" si="0"/>
        <v>405</v>
      </c>
      <c r="E12" s="109"/>
      <c r="F12" s="110"/>
    </row>
    <row r="13" spans="1:6" ht="5.25" customHeight="1" x14ac:dyDescent="0.2"/>
    <row r="14" spans="1:6" ht="41.25" customHeight="1" x14ac:dyDescent="0.2">
      <c r="A14" s="139" t="s">
        <v>42</v>
      </c>
      <c r="B14" s="139"/>
      <c r="C14" s="139"/>
      <c r="D14" s="139"/>
      <c r="E14" s="139"/>
      <c r="F14" s="139"/>
    </row>
  </sheetData>
  <sheetProtection algorithmName="SHA-512" hashValue="StsXRPd6+F5rgm4nUwcnk515c1HjVE6v/mPFuBvo1baJdnBmWo7qA11qdkLD8Y+BtuIPoIMVuRJntw6VPvj0MA==" saltValue="b7BCAfK5n28qDrzZS15m1A==" spinCount="100000" sheet="1" objects="1" scenarios="1"/>
  <mergeCells count="3">
    <mergeCell ref="A1:E1"/>
    <mergeCell ref="A14:F14"/>
    <mergeCell ref="B3:C3"/>
  </mergeCells>
  <phoneticPr fontId="24" type="noConversion"/>
  <pageMargins left="0.7" right="0.7" top="0.75" bottom="0.75" header="0.3" footer="0.3"/>
  <pageSetup paperSize="9" fitToHeight="0" orientation="landscape" r:id="rId1"/>
  <headerFooter alignWithMargins="0">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2982CD55DB9B4BBB37A964B6D8DA06" ma:contentTypeVersion="" ma:contentTypeDescription="Create a new document." ma:contentTypeScope="" ma:versionID="2dccea9da4d23bc1431380253f0682b9">
  <xsd:schema xmlns:xsd="http://www.w3.org/2001/XMLSchema" xmlns:xs="http://www.w3.org/2001/XMLSchema" xmlns:p="http://schemas.microsoft.com/office/2006/metadata/properties" xmlns:ns2="49041abd-9f6c-4283-b183-387e65935736" xmlns:ns3="0cdb9d7b-3bdb-4b1c-be50-7737cb6ee7a2" targetNamespace="http://schemas.microsoft.com/office/2006/metadata/properties" ma:root="true" ma:fieldsID="83c82c3fe7c72d05e0eca395c27ba5a8" ns2:_="" ns3:_="">
    <xsd:import namespace="49041abd-9f6c-4283-b183-387e65935736"/>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41abd-9f6c-4283-b183-387e65935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1BFAB-E53A-4D20-A652-19B3EA708ED3}">
  <ds:schemaRefs>
    <ds:schemaRef ds:uri="http://schemas.microsoft.com/sharepoint/v3/contenttype/forms"/>
  </ds:schemaRefs>
</ds:datastoreItem>
</file>

<file path=customXml/itemProps2.xml><?xml version="1.0" encoding="utf-8"?>
<ds:datastoreItem xmlns:ds="http://schemas.openxmlformats.org/officeDocument/2006/customXml" ds:itemID="{69613E48-BE46-44FA-9762-0886C82BD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041abd-9f6c-4283-b183-387e65935736"/>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B3AC5-CA8E-4882-9E7C-9ED65026B2FA}">
  <ds:schemaRefs>
    <ds:schemaRef ds:uri="http://schemas.microsoft.com/office/2006/metadata/properties"/>
    <ds:schemaRef ds:uri="49041abd-9f6c-4283-b183-387e65935736"/>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0cdb9d7b-3bdb-4b1c-be50-7737cb6ee7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Last_Day_to_Enroll</vt:lpstr>
      <vt:lpstr>36w_Pre-PO Visits_Cal Tool</vt:lpstr>
      <vt:lpstr>37w_Pre-PO Visits_Cal Tool</vt:lpstr>
      <vt:lpstr>Post-PO Visits_Cal Tool</vt:lpstr>
      <vt:lpstr>Seroconverter Spec. Coll.</vt:lpstr>
      <vt:lpstr>'36w_Pre-PO Visits_Cal Tool'!Print_Area</vt:lpstr>
      <vt:lpstr>'37w_Pre-PO Visits_Cal Tool'!Print_Area</vt:lpstr>
      <vt:lpstr>Last_Day_to_Enroll!Print_Area</vt:lpstr>
      <vt:lpstr>'Post-PO Visits_Cal Tool'!Print_Area</vt:lpstr>
      <vt:lpstr>'Seroconverter Spec. Coll.'!Print_Area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Harrell, Tanya M</cp:lastModifiedBy>
  <cp:lastPrinted>2019-12-18T16:22:45Z</cp:lastPrinted>
  <dcterms:created xsi:type="dcterms:W3CDTF">2009-08-25T05:00:32Z</dcterms:created>
  <dcterms:modified xsi:type="dcterms:W3CDTF">2019-12-18T16:28:07Z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0x010100592982CD55DB9B4BBB37A964B6D8DA06</vt:lpwstr>
  </property>
</Properties>
</file>