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mc:AlternateContent xmlns:mc="http://schemas.openxmlformats.org/markup-compatibility/2006">
    <mc:Choice Requires="x15">
      <x15ac:absPath xmlns:x15ac="http://schemas.microsoft.com/office/spreadsheetml/2010/11/ac" url="N:\mtn\Protocols\MTN042\Working Files\Tools\"/>
    </mc:Choice>
  </mc:AlternateContent>
  <xr:revisionPtr revIDLastSave="0" documentId="13_ncr:1_{D699B7EA-1695-43AA-8649-38D2A47EF20D}" xr6:coauthVersionLast="47" xr6:coauthVersionMax="47" xr10:uidLastSave="{00000000-0000-0000-0000-000000000000}"/>
  <bookViews>
    <workbookView xWindow="30915" yWindow="1875" windowWidth="23610" windowHeight="11895" tabRatio="742" firstSheet="4" activeTab="7" xr2:uid="{00000000-000D-0000-FFFF-FFFF00000000}"/>
  </bookViews>
  <sheets>
    <sheet name="30w_Pre-PO Visits_Cal Tool" sheetId="22" r:id="rId1"/>
    <sheet name="31w_Pre-PO Visits_Cal Tool" sheetId="21" r:id="rId2"/>
    <sheet name="32w_Pre-PO Visits_Cal Tool" sheetId="20" r:id="rId3"/>
    <sheet name="33w_Pre-PO Visits_Cal Tool" sheetId="19" r:id="rId4"/>
    <sheet name="34w_Pre-PO Visits_Cal Tool" sheetId="18" r:id="rId5"/>
    <sheet name="35w_Pre-PO Visits_Cal Tool" sheetId="17" r:id="rId6"/>
    <sheet name="Last_Day_to_Enroll" sheetId="8" r:id="rId7"/>
    <sheet name="Post-PO Visits_Cal Tool" sheetId="13" r:id="rId8"/>
    <sheet name="Seroconverter Spec. Coll." sheetId="15" r:id="rId9"/>
  </sheets>
  <definedNames>
    <definedName name="_xlnm.Print_Area" localSheetId="0">'30w_Pre-PO Visits_Cal Tool'!$A$1:$H$27</definedName>
    <definedName name="_xlnm.Print_Area" localSheetId="1">'31w_Pre-PO Visits_Cal Tool'!$A$1:$H$27</definedName>
    <definedName name="_xlnm.Print_Area" localSheetId="2">'32w_Pre-PO Visits_Cal Tool'!$A$1:$H$27</definedName>
    <definedName name="_xlnm.Print_Area" localSheetId="3">'33w_Pre-PO Visits_Cal Tool'!$A$1:$H$27</definedName>
    <definedName name="_xlnm.Print_Area" localSheetId="4">'34w_Pre-PO Visits_Cal Tool'!$A$1:$H$27</definedName>
    <definedName name="_xlnm.Print_Area" localSheetId="5">'35w_Pre-PO Visits_Cal Tool'!$A$1:$H$27</definedName>
    <definedName name="_xlnm.Print_Area" localSheetId="6">Last_Day_to_Enroll!$A$1:$I$27</definedName>
    <definedName name="_xlnm.Print_Area" localSheetId="7">'Post-PO Visits_Cal Tool'!$A$1:$H$32</definedName>
    <definedName name="_xlnm.Print_Area" localSheetId="8">'Seroconverter Spec. Coll.'!$A$1:$F$24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8" i="13" l="1"/>
  <c r="D9" i="13"/>
  <c r="C12" i="21"/>
  <c r="F12" i="22"/>
  <c r="E12" i="22"/>
  <c r="D12" i="22" s="1"/>
  <c r="G8" i="8"/>
  <c r="G6" i="8"/>
  <c r="I3" i="8"/>
  <c r="B10" i="22"/>
  <c r="E22" i="22"/>
  <c r="D22" i="22" s="1"/>
  <c r="C22" i="22"/>
  <c r="E21" i="22"/>
  <c r="F21" i="22" s="1"/>
  <c r="C21" i="22"/>
  <c r="E20" i="22"/>
  <c r="F20" i="22" s="1"/>
  <c r="C20" i="22"/>
  <c r="E19" i="22"/>
  <c r="D19" i="22" s="1"/>
  <c r="C19" i="22"/>
  <c r="E18" i="22"/>
  <c r="F18" i="22" s="1"/>
  <c r="C18" i="22"/>
  <c r="E17" i="22"/>
  <c r="F17" i="22" s="1"/>
  <c r="C17" i="22"/>
  <c r="E15" i="22"/>
  <c r="F15" i="22" s="1"/>
  <c r="C15" i="22"/>
  <c r="E14" i="22"/>
  <c r="F14" i="22" s="1"/>
  <c r="C14" i="22"/>
  <c r="E13" i="22"/>
  <c r="D13" i="22" s="1"/>
  <c r="C13" i="22"/>
  <c r="C12" i="22"/>
  <c r="H8" i="22"/>
  <c r="E21" i="21"/>
  <c r="F21" i="21" s="1"/>
  <c r="C21" i="21"/>
  <c r="B10" i="21"/>
  <c r="E20" i="21"/>
  <c r="F20" i="21" s="1"/>
  <c r="C20" i="21"/>
  <c r="E19" i="21"/>
  <c r="D19" i="21" s="1"/>
  <c r="C19" i="21"/>
  <c r="E18" i="21"/>
  <c r="D18" i="21" s="1"/>
  <c r="C18" i="21"/>
  <c r="E17" i="21"/>
  <c r="F17" i="21" s="1"/>
  <c r="C17" i="21"/>
  <c r="E16" i="21"/>
  <c r="D16" i="21" s="1"/>
  <c r="C16" i="21"/>
  <c r="E15" i="21"/>
  <c r="F15" i="21" s="1"/>
  <c r="C15" i="21"/>
  <c r="E14" i="21"/>
  <c r="D14" i="21" s="1"/>
  <c r="C14" i="21"/>
  <c r="E13" i="21"/>
  <c r="D13" i="21" s="1"/>
  <c r="C13" i="21"/>
  <c r="E12" i="21"/>
  <c r="D12" i="21" s="1"/>
  <c r="H8" i="21"/>
  <c r="E20" i="20"/>
  <c r="F20" i="20" s="1"/>
  <c r="C20" i="20"/>
  <c r="B10" i="20"/>
  <c r="E19" i="20"/>
  <c r="F19" i="20" s="1"/>
  <c r="C19" i="20"/>
  <c r="E18" i="20"/>
  <c r="F18" i="20" s="1"/>
  <c r="C18" i="20"/>
  <c r="E17" i="20"/>
  <c r="F17" i="20" s="1"/>
  <c r="C17" i="20"/>
  <c r="E16" i="20"/>
  <c r="F16" i="20" s="1"/>
  <c r="C16" i="20"/>
  <c r="E15" i="20"/>
  <c r="F15" i="20" s="1"/>
  <c r="C15" i="20"/>
  <c r="E14" i="20"/>
  <c r="F14" i="20" s="1"/>
  <c r="C14" i="20"/>
  <c r="E13" i="20"/>
  <c r="F13" i="20" s="1"/>
  <c r="C13" i="20"/>
  <c r="E12" i="20"/>
  <c r="F12" i="20" s="1"/>
  <c r="C12" i="20"/>
  <c r="H8" i="20"/>
  <c r="E19" i="19"/>
  <c r="D19" i="19" s="1"/>
  <c r="F19" i="19"/>
  <c r="C19" i="19"/>
  <c r="B10" i="19"/>
  <c r="E18" i="19"/>
  <c r="D18" i="19" s="1"/>
  <c r="C18" i="19"/>
  <c r="E17" i="19"/>
  <c r="F17" i="19"/>
  <c r="D17" i="19"/>
  <c r="C17" i="19"/>
  <c r="E16" i="19"/>
  <c r="D16" i="19" s="1"/>
  <c r="F16" i="19"/>
  <c r="C16" i="19"/>
  <c r="E15" i="19"/>
  <c r="F15" i="19" s="1"/>
  <c r="C15" i="19"/>
  <c r="E14" i="19"/>
  <c r="D14" i="19" s="1"/>
  <c r="C14" i="19"/>
  <c r="E13" i="19"/>
  <c r="D13" i="19" s="1"/>
  <c r="F13" i="19"/>
  <c r="C13" i="19"/>
  <c r="E12" i="19"/>
  <c r="D12" i="19" s="1"/>
  <c r="C12" i="19"/>
  <c r="H8" i="19"/>
  <c r="E18" i="18"/>
  <c r="F18" i="18" s="1"/>
  <c r="C18" i="18"/>
  <c r="B10" i="18"/>
  <c r="B10" i="17"/>
  <c r="E17" i="18"/>
  <c r="F17" i="18" s="1"/>
  <c r="C17" i="18"/>
  <c r="E16" i="18"/>
  <c r="F16" i="18" s="1"/>
  <c r="C16" i="18"/>
  <c r="E15" i="18"/>
  <c r="D15" i="18" s="1"/>
  <c r="C15" i="18"/>
  <c r="E14" i="18"/>
  <c r="F14" i="18" s="1"/>
  <c r="C14" i="18"/>
  <c r="E13" i="18"/>
  <c r="D13" i="18" s="1"/>
  <c r="F13" i="18"/>
  <c r="C13" i="18"/>
  <c r="E12" i="18"/>
  <c r="F12" i="18" s="1"/>
  <c r="C12" i="18"/>
  <c r="H8" i="18"/>
  <c r="E17" i="17"/>
  <c r="F17" i="17" s="1"/>
  <c r="C17" i="17"/>
  <c r="E16" i="17"/>
  <c r="D16" i="17" s="1"/>
  <c r="C16" i="17"/>
  <c r="E15" i="17"/>
  <c r="D15" i="17" s="1"/>
  <c r="F15" i="17"/>
  <c r="C15" i="17"/>
  <c r="E14" i="17"/>
  <c r="D14" i="17" s="1"/>
  <c r="C14" i="17"/>
  <c r="E13" i="17"/>
  <c r="F13" i="17" s="1"/>
  <c r="C13" i="17"/>
  <c r="E12" i="17"/>
  <c r="D12" i="17" s="1"/>
  <c r="F12" i="17"/>
  <c r="C12" i="17"/>
  <c r="H8" i="17"/>
  <c r="C8" i="8"/>
  <c r="F8" i="13"/>
  <c r="E10" i="13"/>
  <c r="F10" i="13" s="1"/>
  <c r="D10" i="13"/>
  <c r="E19" i="13"/>
  <c r="F19" i="13" s="1"/>
  <c r="F17" i="13"/>
  <c r="D17" i="13"/>
  <c r="E21" i="13"/>
  <c r="D21" i="13"/>
  <c r="E20" i="13"/>
  <c r="E18" i="13"/>
  <c r="E9" i="13"/>
  <c r="F9" i="13"/>
  <c r="D8" i="13"/>
  <c r="C12" i="15"/>
  <c r="D12" i="15"/>
  <c r="C11" i="15"/>
  <c r="B11" i="15"/>
  <c r="C10" i="15"/>
  <c r="D10" i="15" s="1"/>
  <c r="C9" i="15"/>
  <c r="B9" i="15" s="1"/>
  <c r="D9" i="15"/>
  <c r="D11" i="15"/>
  <c r="B12" i="15"/>
  <c r="F21" i="13"/>
  <c r="F20" i="13"/>
  <c r="F18" i="13"/>
  <c r="D20" i="13"/>
  <c r="D17" i="21" l="1"/>
  <c r="F13" i="21"/>
  <c r="F16" i="21"/>
  <c r="F19" i="21"/>
  <c r="F22" i="22"/>
  <c r="D20" i="22"/>
  <c r="F13" i="22"/>
  <c r="F12" i="21"/>
  <c r="D13" i="20"/>
  <c r="D17" i="20"/>
  <c r="F12" i="19"/>
  <c r="D15" i="19"/>
  <c r="F18" i="19"/>
  <c r="D17" i="18"/>
  <c r="D14" i="18"/>
  <c r="D13" i="17"/>
  <c r="F14" i="17"/>
  <c r="F16" i="17"/>
  <c r="D17" i="17"/>
  <c r="F15" i="18"/>
  <c r="D16" i="18"/>
  <c r="D12" i="18"/>
  <c r="F14" i="19"/>
  <c r="D19" i="20"/>
  <c r="D15" i="20"/>
  <c r="D21" i="21"/>
  <c r="F14" i="21"/>
  <c r="D15" i="21"/>
  <c r="F18" i="21"/>
  <c r="D18" i="22"/>
  <c r="I6" i="8"/>
  <c r="G10" i="8"/>
  <c r="D15" i="22"/>
  <c r="F19" i="22"/>
  <c r="D12" i="20"/>
  <c r="D14" i="20"/>
  <c r="D16" i="20"/>
  <c r="D18" i="20"/>
  <c r="D14" i="22"/>
  <c r="D17" i="22"/>
  <c r="D21" i="22"/>
  <c r="B10" i="15"/>
  <c r="D18" i="18"/>
  <c r="D20" i="20"/>
  <c r="D19" i="13"/>
  <c r="D20" i="21"/>
</calcChain>
</file>

<file path=xl/sharedStrings.xml><?xml version="1.0" encoding="utf-8"?>
<sst xmlns="http://schemas.openxmlformats.org/spreadsheetml/2006/main" count="270" uniqueCount="79">
  <si>
    <t>PTID:</t>
  </si>
  <si>
    <t>Staff Initials:</t>
  </si>
  <si>
    <t>Visit Code</t>
  </si>
  <si>
    <t>Screening Visit Date:</t>
  </si>
  <si>
    <t>Visit Window Open</t>
  </si>
  <si>
    <t>Actual Date</t>
  </si>
  <si>
    <t>Scheduled Date</t>
  </si>
  <si>
    <t>Visit Window Closes</t>
  </si>
  <si>
    <t>Target Visit Day</t>
  </si>
  <si>
    <t>Visit</t>
  </si>
  <si>
    <t xml:space="preserve">  Enter as dd-mmm-yy</t>
  </si>
  <si>
    <t>V3.0 - Week 1 phone contact</t>
  </si>
  <si>
    <t>V5.0 - Week 3 phone contact</t>
  </si>
  <si>
    <t>V7.0 - Week 5 phone contact</t>
  </si>
  <si>
    <t>3.0</t>
  </si>
  <si>
    <t>4.0</t>
  </si>
  <si>
    <t>5.0</t>
  </si>
  <si>
    <t>6.0</t>
  </si>
  <si>
    <t>7.0</t>
  </si>
  <si>
    <t>Pregnancy Outcome Date:</t>
  </si>
  <si>
    <t>V101.0 - PPO Visit</t>
  </si>
  <si>
    <t>V103.0 - 6w PPO visit</t>
  </si>
  <si>
    <t>weeks</t>
  </si>
  <si>
    <t>days</t>
  </si>
  <si>
    <t>Approx GA</t>
  </si>
  <si>
    <t xml:space="preserve">GA at Enrollment:  </t>
  </si>
  <si>
    <t xml:space="preserve">Enrollment Date:  </t>
  </si>
  <si>
    <t>Date Informed Consent form was marked or signed</t>
  </si>
  <si>
    <t>Infant Visits</t>
  </si>
  <si>
    <t>V201.0 - PPO Visit</t>
  </si>
  <si>
    <t>V203.0 - 6w PPO Visit</t>
  </si>
  <si>
    <t>V204.0 - 6m PPO Visit</t>
  </si>
  <si>
    <t>V205.0 - 12m PPO Visit</t>
  </si>
  <si>
    <t>GA at Screening:</t>
  </si>
  <si>
    <t>First day to enroll based on GA at Screening:</t>
  </si>
  <si>
    <t>Last day to enroll based on GA at Screening:</t>
  </si>
  <si>
    <t>Last day to enroll</t>
  </si>
  <si>
    <t>Last day to enroll based on 35-day screening window:</t>
  </si>
  <si>
    <t>Seroconversion Visits</t>
  </si>
  <si>
    <t>*The participant should follow her original visit schedule until her 6-week PPO visit. Seroconverter labs should be added to the regularly scheduled visit that most closely alligns with the "Target Visit Day".  After the 6-week PPO visit, switch to a quarterly visit schedule for the remainder of follow-up.</t>
  </si>
  <si>
    <t>V102.0 - 1w PPO phone contact*</t>
  </si>
  <si>
    <t>as soon after the PO as possible</t>
  </si>
  <si>
    <r>
      <t xml:space="preserve">Deliver (MTN-042) Participant </t>
    </r>
    <r>
      <rPr>
        <b/>
        <u/>
        <sz val="14"/>
        <rFont val="Calibri"/>
        <family val="2"/>
        <scheme val="minor"/>
      </rPr>
      <t>Pre-Pregnancy Outcome</t>
    </r>
    <r>
      <rPr>
        <b/>
        <sz val="14"/>
        <rFont val="Calibri"/>
        <family val="2"/>
        <scheme val="minor"/>
      </rPr>
      <t xml:space="preserve"> Visits - Mothers</t>
    </r>
  </si>
  <si>
    <t>Mother Visits</t>
  </si>
  <si>
    <t>V202.0 - 1w PPO phone contact*</t>
  </si>
  <si>
    <t>Mother PTID:</t>
  </si>
  <si>
    <t>Infant PTID:</t>
  </si>
  <si>
    <r>
      <t xml:space="preserve">Visit </t>
    </r>
    <r>
      <rPr>
        <sz val="11"/>
        <rFont val="Calibri"/>
        <family val="2"/>
        <scheme val="minor"/>
      </rPr>
      <t>or Schedule of Labs</t>
    </r>
  </si>
  <si>
    <t>Seroconverter Quarterly Labs or Visit 1*</t>
  </si>
  <si>
    <t>Seroconverter Quarterly Labs or Visit 2</t>
  </si>
  <si>
    <t>Seroconverter Quarterly Labs or Visit 3</t>
  </si>
  <si>
    <t>Seroconverter Quarterly Labs or Visit 4</t>
  </si>
  <si>
    <t>Date of HIV confirmatory test:</t>
  </si>
  <si>
    <r>
      <t xml:space="preserve">Deliver (MTN-042) Participant </t>
    </r>
    <r>
      <rPr>
        <b/>
        <u/>
        <sz val="14"/>
        <rFont val="Calibri"/>
        <family val="2"/>
        <scheme val="minor"/>
      </rPr>
      <t>Post-Pregnancy Outcome</t>
    </r>
    <r>
      <rPr>
        <b/>
        <sz val="14"/>
        <rFont val="Calibri"/>
        <family val="2"/>
        <scheme val="minor"/>
      </rPr>
      <t xml:space="preserve"> Visits - Mothers and Infants</t>
    </r>
  </si>
  <si>
    <t>Last allowable date of product use (41 6/7 weeks):</t>
  </si>
  <si>
    <t>*may be omitted if PPO Visit has already occurred. Infant visit procedures should only occur if infant has already enrolled.</t>
  </si>
  <si>
    <t>Deliver (MTN-042)  Seroconverter Scheduling Tool - Mothers</t>
  </si>
  <si>
    <t>V4.0 - Week 2 2w visit</t>
  </si>
  <si>
    <t>V6.0 - Week 4 4w visit</t>
  </si>
  <si>
    <t>V8.0 - Week 6 bi-weekly visit</t>
  </si>
  <si>
    <t>8.0</t>
  </si>
  <si>
    <t>9.0</t>
  </si>
  <si>
    <t>V9.0 - Week 7 phone contact</t>
  </si>
  <si>
    <t>10.0</t>
  </si>
  <si>
    <t>V10.0 - Week 8 bi-weekly visit</t>
  </si>
  <si>
    <t>V11.0 - Week 9 phone contact</t>
  </si>
  <si>
    <t>11.0</t>
  </si>
  <si>
    <r>
      <t xml:space="preserve">Cohort 2 - participants who enroll between </t>
    </r>
    <r>
      <rPr>
        <b/>
        <sz val="12"/>
        <color theme="8" tint="-0.249977111117893"/>
        <rFont val="Calibri"/>
        <family val="2"/>
        <scheme val="minor"/>
      </rPr>
      <t>31 0/7 and 31 6/7</t>
    </r>
    <r>
      <rPr>
        <sz val="12"/>
        <rFont val="Calibri"/>
        <family val="2"/>
        <scheme val="minor"/>
      </rPr>
      <t xml:space="preserve"> weeks gestation</t>
    </r>
  </si>
  <si>
    <r>
      <t xml:space="preserve">Cohort 2 - participants who enroll between </t>
    </r>
    <r>
      <rPr>
        <b/>
        <sz val="12"/>
        <color theme="8" tint="-0.249977111117893"/>
        <rFont val="Calibri"/>
        <family val="2"/>
        <scheme val="minor"/>
      </rPr>
      <t>35 0/7 and 35 6/7</t>
    </r>
    <r>
      <rPr>
        <sz val="12"/>
        <rFont val="Calibri"/>
        <family val="2"/>
        <scheme val="minor"/>
      </rPr>
      <t xml:space="preserve"> weeks gestation</t>
    </r>
  </si>
  <si>
    <r>
      <t xml:space="preserve">Cohort 2 - participants who enroll between </t>
    </r>
    <r>
      <rPr>
        <b/>
        <sz val="12"/>
        <color theme="8" tint="-0.249977111117893"/>
        <rFont val="Calibri"/>
        <family val="2"/>
        <scheme val="minor"/>
      </rPr>
      <t>34 0/7 and 34 6/7</t>
    </r>
    <r>
      <rPr>
        <sz val="12"/>
        <rFont val="Calibri"/>
        <family val="2"/>
        <scheme val="minor"/>
      </rPr>
      <t xml:space="preserve"> weeks gestation</t>
    </r>
  </si>
  <si>
    <r>
      <t xml:space="preserve">Cohort 2 - participants who enroll between </t>
    </r>
    <r>
      <rPr>
        <b/>
        <sz val="12"/>
        <color theme="8" tint="-0.249977111117893"/>
        <rFont val="Calibri"/>
        <family val="2"/>
        <scheme val="minor"/>
      </rPr>
      <t>33 0/7 and 33 6/7</t>
    </r>
    <r>
      <rPr>
        <sz val="12"/>
        <rFont val="Calibri"/>
        <family val="2"/>
        <scheme val="minor"/>
      </rPr>
      <t xml:space="preserve"> weeks gestation</t>
    </r>
  </si>
  <si>
    <r>
      <t xml:space="preserve">Cohort 2 - participants who enroll between </t>
    </r>
    <r>
      <rPr>
        <b/>
        <sz val="12"/>
        <color theme="8" tint="-0.249977111117893"/>
        <rFont val="Calibri"/>
        <family val="2"/>
        <scheme val="minor"/>
      </rPr>
      <t>32 0/7 and 32 6/7</t>
    </r>
    <r>
      <rPr>
        <sz val="12"/>
        <rFont val="Calibri"/>
        <family val="2"/>
        <scheme val="minor"/>
      </rPr>
      <t xml:space="preserve"> weeks gestation</t>
    </r>
  </si>
  <si>
    <t>V12.0 - Week 10 bi-weekly visit</t>
  </si>
  <si>
    <t>12.0</t>
  </si>
  <si>
    <t>V13.0 - Week 11 phone contact</t>
  </si>
  <si>
    <t>13.0</t>
  </si>
  <si>
    <r>
      <t xml:space="preserve">Cohort 2 - participants who enroll between </t>
    </r>
    <r>
      <rPr>
        <b/>
        <sz val="12"/>
        <color theme="8" tint="-0.249977111117893"/>
        <rFont val="Calibri"/>
        <family val="2"/>
        <scheme val="minor"/>
      </rPr>
      <t>30 0/7 and 30 6/7</t>
    </r>
    <r>
      <rPr>
        <sz val="12"/>
        <rFont val="Calibri"/>
        <family val="2"/>
        <scheme val="minor"/>
      </rPr>
      <t xml:space="preserve"> weeks gestation</t>
    </r>
  </si>
  <si>
    <t>V7.0 - n/a for participants who enroll at 30 weeks gestation</t>
  </si>
  <si>
    <t>Deliver (MTN-042) Cohort 2 - Calculation of Last Possible Day to Enroll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</si>
</sst>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
    <numFmt numFmtId="165" formatCode="0.0"/>
    <numFmt numFmtId="166" formatCode="[$-F800]dddd\,\ mmmm\ dd\,\ yyyy"/>
    <numFmt numFmtId="167" formatCode="[$-409]dd\-mmm\-yy;@"/>
  </numFmts>
  <fonts count="33" x14ac:knownFonts="1">
    <font>
      <sz val="10"/>
      <name val="Arial"/>
    </font>
    <font>
      <sz val="11"/>
      <color theme="1"/>
      <name val="Calibri"/>
      <family val="2"/>
      <scheme val="minor"/>
    </font>
    <font>
      <b/>
      <sz val="16"/>
      <name val="Arial"/>
      <family val="2"/>
    </font>
    <font>
      <b/>
      <sz val="12"/>
      <name val="Arial"/>
      <family val="2"/>
    </font>
    <font>
      <b/>
      <sz val="14"/>
      <name val="Arial"/>
      <family val="2"/>
    </font>
    <font>
      <sz val="10"/>
      <name val="Arial"/>
      <family val="2"/>
    </font>
    <font>
      <i/>
      <sz val="10"/>
      <name val="Arial"/>
      <family val="2"/>
    </font>
    <font>
      <b/>
      <sz val="16"/>
      <color theme="8"/>
      <name val="Arial"/>
      <family val="2"/>
    </font>
    <font>
      <sz val="10"/>
      <color theme="8"/>
      <name val="Arial"/>
      <family val="2"/>
    </font>
    <font>
      <i/>
      <sz val="10"/>
      <color theme="8"/>
      <name val="Arial"/>
      <family val="2"/>
    </font>
    <font>
      <sz val="10"/>
      <name val="Calibri"/>
      <family val="2"/>
      <scheme val="minor"/>
    </font>
    <font>
      <sz val="11"/>
      <name val="Calibri"/>
      <family val="2"/>
      <scheme val="minor"/>
    </font>
    <font>
      <b/>
      <sz val="14"/>
      <name val="Calibri"/>
      <family val="2"/>
      <scheme val="minor"/>
    </font>
    <font>
      <sz val="10"/>
      <color theme="8"/>
      <name val="Calibri"/>
      <family val="2"/>
      <scheme val="minor"/>
    </font>
    <font>
      <b/>
      <sz val="16"/>
      <color theme="8"/>
      <name val="Calibri"/>
      <family val="2"/>
      <scheme val="minor"/>
    </font>
    <font>
      <sz val="12"/>
      <name val="Calibri"/>
      <family val="2"/>
      <scheme val="minor"/>
    </font>
    <font>
      <b/>
      <sz val="11"/>
      <color theme="8"/>
      <name val="Calibri"/>
      <family val="2"/>
      <scheme val="minor"/>
    </font>
    <font>
      <b/>
      <sz val="11"/>
      <name val="Calibri"/>
      <family val="2"/>
      <scheme val="minor"/>
    </font>
    <font>
      <sz val="11"/>
      <color theme="8"/>
      <name val="Calibri"/>
      <family val="2"/>
      <scheme val="minor"/>
    </font>
    <font>
      <b/>
      <sz val="12"/>
      <name val="Calibri"/>
      <family val="2"/>
      <scheme val="minor"/>
    </font>
    <font>
      <b/>
      <i/>
      <sz val="9"/>
      <name val="Calibri"/>
      <family val="2"/>
      <scheme val="minor"/>
    </font>
    <font>
      <b/>
      <u/>
      <sz val="12"/>
      <name val="Calibri"/>
      <family val="2"/>
      <scheme val="minor"/>
    </font>
    <font>
      <sz val="11"/>
      <name val="Arial"/>
      <family val="2"/>
    </font>
    <font>
      <sz val="11"/>
      <color theme="8"/>
      <name val="Arial"/>
      <family val="2"/>
    </font>
    <font>
      <sz val="8"/>
      <name val="Arial"/>
      <family val="2"/>
    </font>
    <font>
      <b/>
      <sz val="12"/>
      <color rgb="FFC00000"/>
      <name val="Calibri"/>
      <family val="2"/>
      <scheme val="minor"/>
    </font>
    <font>
      <sz val="11"/>
      <color theme="1" tint="0.499984740745262"/>
      <name val="Arial"/>
      <family val="2"/>
    </font>
    <font>
      <b/>
      <sz val="11"/>
      <color rgb="FFC00000"/>
      <name val="Arial"/>
      <family val="2"/>
    </font>
    <font>
      <sz val="8"/>
      <name val="Calibri"/>
      <family val="2"/>
      <scheme val="minor"/>
    </font>
    <font>
      <b/>
      <sz val="10"/>
      <name val="Calibri"/>
      <family val="2"/>
      <scheme val="minor"/>
    </font>
    <font>
      <b/>
      <u/>
      <sz val="14"/>
      <name val="Calibri"/>
      <family val="2"/>
      <scheme val="minor"/>
    </font>
    <font>
      <b/>
      <sz val="12"/>
      <color theme="8" tint="-0.249977111117893"/>
      <name val="Calibri"/>
      <family val="2"/>
      <scheme val="minor"/>
    </font>
    <font>
      <b/>
      <sz val="14"/>
      <color rgb="FFC00000"/>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50">
    <border>
      <left/>
      <right/>
      <top/>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double">
        <color auto="1"/>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right style="thin">
        <color auto="1"/>
      </right>
      <top/>
      <bottom style="double">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right style="medium">
        <color auto="1"/>
      </right>
      <top style="thin">
        <color auto="1"/>
      </top>
      <bottom style="double">
        <color auto="1"/>
      </bottom>
      <diagonal/>
    </border>
    <border>
      <left style="thin">
        <color auto="1"/>
      </left>
      <right/>
      <top/>
      <bottom style="double">
        <color auto="1"/>
      </bottom>
      <diagonal/>
    </border>
    <border>
      <left/>
      <right style="medium">
        <color auto="1"/>
      </right>
      <top/>
      <bottom style="double">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s>
  <cellStyleXfs count="3">
    <xf numFmtId="0" fontId="0" fillId="0" borderId="0"/>
    <xf numFmtId="0" fontId="1" fillId="0" borderId="0"/>
    <xf numFmtId="0" fontId="5" fillId="0" borderId="0"/>
  </cellStyleXfs>
  <cellXfs count="154">
    <xf numFmtId="0" fontId="0" fillId="0" borderId="0" xfId="0"/>
    <xf numFmtId="0" fontId="2" fillId="0" borderId="0" xfId="0" applyFont="1" applyAlignment="1"/>
    <xf numFmtId="0" fontId="3" fillId="0" borderId="0" xfId="0" applyFont="1" applyAlignment="1" applyProtection="1"/>
    <xf numFmtId="0" fontId="6" fillId="0" borderId="0" xfId="0" applyFont="1" applyAlignment="1" applyProtection="1">
      <alignment vertical="center"/>
    </xf>
    <xf numFmtId="0" fontId="6" fillId="0" borderId="0" xfId="0" applyFont="1" applyAlignment="1" applyProtection="1">
      <alignment vertical="top"/>
    </xf>
    <xf numFmtId="0" fontId="5" fillId="0" borderId="0" xfId="0" applyFont="1" applyAlignment="1" applyProtection="1">
      <alignment vertical="center"/>
    </xf>
    <xf numFmtId="0" fontId="8" fillId="0" borderId="0" xfId="0" applyFont="1" applyProtection="1"/>
    <xf numFmtId="0" fontId="7" fillId="0" borderId="0" xfId="0" applyFont="1" applyAlignment="1" applyProtection="1"/>
    <xf numFmtId="0" fontId="9" fillId="0" borderId="0" xfId="0" applyFont="1" applyAlignment="1" applyProtection="1">
      <alignment vertical="center"/>
    </xf>
    <xf numFmtId="0" fontId="5" fillId="0" borderId="0" xfId="0" applyFont="1" applyProtection="1"/>
    <xf numFmtId="0" fontId="12" fillId="0" borderId="0" xfId="2" applyFont="1"/>
    <xf numFmtId="0" fontId="13" fillId="0" borderId="0" xfId="2" applyFont="1"/>
    <xf numFmtId="0" fontId="14" fillId="0" borderId="0" xfId="2" applyFont="1"/>
    <xf numFmtId="0" fontId="10" fillId="0" borderId="0" xfId="2" applyFont="1"/>
    <xf numFmtId="0" fontId="15" fillId="0" borderId="0" xfId="2" applyFont="1"/>
    <xf numFmtId="0" fontId="13" fillId="0" borderId="0" xfId="2" applyFont="1" applyAlignment="1">
      <alignment vertical="center"/>
    </xf>
    <xf numFmtId="0" fontId="17" fillId="0" borderId="0" xfId="2" applyFont="1" applyAlignment="1">
      <alignment horizontal="center"/>
    </xf>
    <xf numFmtId="164" fontId="10" fillId="0" borderId="0" xfId="2" applyNumberFormat="1" applyFont="1" applyAlignment="1">
      <alignment wrapText="1"/>
    </xf>
    <xf numFmtId="0" fontId="10" fillId="0" borderId="0" xfId="2" applyFont="1" applyAlignment="1">
      <alignment wrapText="1"/>
    </xf>
    <xf numFmtId="0" fontId="17" fillId="0" borderId="1" xfId="2" applyFont="1" applyBorder="1" applyAlignment="1">
      <alignment horizontal="center" wrapText="1"/>
    </xf>
    <xf numFmtId="167" fontId="12" fillId="3" borderId="4" xfId="2" applyNumberFormat="1" applyFont="1" applyFill="1" applyBorder="1" applyAlignment="1" applyProtection="1">
      <alignment horizontal="center" vertical="center"/>
      <protection locked="0"/>
    </xf>
    <xf numFmtId="0" fontId="19" fillId="0" borderId="0" xfId="2" applyFont="1" applyAlignment="1">
      <alignment horizontal="right" vertical="center"/>
    </xf>
    <xf numFmtId="0" fontId="19" fillId="0" borderId="0" xfId="2" applyFont="1" applyAlignment="1">
      <alignment vertical="center"/>
    </xf>
    <xf numFmtId="0" fontId="12" fillId="3" borderId="4" xfId="2" applyFont="1" applyFill="1" applyBorder="1" applyAlignment="1" applyProtection="1">
      <alignment horizontal="center" vertical="center"/>
      <protection locked="0"/>
    </xf>
    <xf numFmtId="49" fontId="11" fillId="0" borderId="18" xfId="2" applyNumberFormat="1" applyFont="1" applyBorder="1" applyAlignment="1">
      <alignment horizontal="center" vertical="center" wrapText="1"/>
    </xf>
    <xf numFmtId="15" fontId="18" fillId="0" borderId="21" xfId="2" applyNumberFormat="1" applyFont="1" applyBorder="1" applyAlignment="1" applyProtection="1">
      <alignment horizontal="center" vertical="center" wrapText="1"/>
      <protection locked="0"/>
    </xf>
    <xf numFmtId="0" fontId="17" fillId="0" borderId="23" xfId="2" applyFont="1" applyBorder="1" applyAlignment="1">
      <alignment horizontal="center" wrapText="1"/>
    </xf>
    <xf numFmtId="0" fontId="17" fillId="0" borderId="24" xfId="2" applyFont="1" applyBorder="1" applyAlignment="1">
      <alignment horizontal="center" wrapText="1"/>
    </xf>
    <xf numFmtId="0" fontId="17" fillId="0" borderId="22" xfId="2" applyFont="1" applyBorder="1" applyAlignment="1">
      <alignment horizontal="center" wrapText="1"/>
    </xf>
    <xf numFmtId="164" fontId="16" fillId="0" borderId="13" xfId="2" applyNumberFormat="1" applyFont="1" applyBorder="1" applyAlignment="1" applyProtection="1">
      <alignment horizontal="center" vertical="center" wrapText="1"/>
      <protection locked="0"/>
    </xf>
    <xf numFmtId="15" fontId="20" fillId="4" borderId="0" xfId="2" applyNumberFormat="1" applyFont="1" applyFill="1" applyBorder="1" applyAlignment="1">
      <alignment vertical="center"/>
    </xf>
    <xf numFmtId="0" fontId="10" fillId="4" borderId="0" xfId="2" applyFont="1" applyFill="1" applyBorder="1" applyAlignment="1">
      <alignment vertical="center"/>
    </xf>
    <xf numFmtId="0" fontId="10" fillId="4" borderId="0" xfId="2" applyFont="1" applyFill="1" applyBorder="1"/>
    <xf numFmtId="0" fontId="19" fillId="4" borderId="25" xfId="2" applyFont="1" applyFill="1" applyBorder="1"/>
    <xf numFmtId="0" fontId="10" fillId="4" borderId="26" xfId="2" applyFont="1" applyFill="1" applyBorder="1"/>
    <xf numFmtId="0" fontId="10" fillId="4" borderId="27" xfId="2" applyFont="1" applyFill="1" applyBorder="1"/>
    <xf numFmtId="0" fontId="10" fillId="4" borderId="8" xfId="2" applyFont="1" applyFill="1" applyBorder="1" applyAlignment="1">
      <alignment vertical="center"/>
    </xf>
    <xf numFmtId="15" fontId="16" fillId="0" borderId="13" xfId="2" applyNumberFormat="1" applyFont="1" applyBorder="1" applyAlignment="1" applyProtection="1">
      <alignment horizontal="center" vertical="center"/>
      <protection locked="0"/>
    </xf>
    <xf numFmtId="0" fontId="13" fillId="0" borderId="13" xfId="2" applyFont="1" applyBorder="1" applyAlignment="1" applyProtection="1">
      <alignment horizontal="center"/>
      <protection locked="0"/>
    </xf>
    <xf numFmtId="0" fontId="13" fillId="0" borderId="16" xfId="2" applyFont="1" applyBorder="1" applyAlignment="1" applyProtection="1">
      <alignment horizontal="center"/>
      <protection locked="0"/>
    </xf>
    <xf numFmtId="0" fontId="13" fillId="0" borderId="21" xfId="2" applyFont="1" applyBorder="1" applyAlignment="1" applyProtection="1">
      <alignment horizontal="center"/>
      <protection locked="0"/>
    </xf>
    <xf numFmtId="0" fontId="13" fillId="0" borderId="30" xfId="2" applyFont="1" applyBorder="1" applyAlignment="1" applyProtection="1">
      <alignment horizontal="center"/>
      <protection locked="0"/>
    </xf>
    <xf numFmtId="0" fontId="17" fillId="0" borderId="32" xfId="2" applyFont="1" applyBorder="1" applyAlignment="1">
      <alignment horizontal="center" wrapText="1"/>
    </xf>
    <xf numFmtId="0" fontId="17" fillId="0" borderId="33" xfId="2" applyFont="1" applyBorder="1" applyAlignment="1">
      <alignment horizontal="center" wrapText="1"/>
    </xf>
    <xf numFmtId="0" fontId="17" fillId="0" borderId="34" xfId="2" applyFont="1" applyBorder="1" applyAlignment="1">
      <alignment horizontal="center" wrapText="1"/>
    </xf>
    <xf numFmtId="0" fontId="17" fillId="0" borderId="35" xfId="2" applyFont="1" applyBorder="1" applyAlignment="1">
      <alignment horizontal="center" wrapText="1"/>
    </xf>
    <xf numFmtId="0" fontId="10" fillId="4" borderId="19" xfId="2" applyFont="1" applyFill="1" applyBorder="1" applyAlignment="1">
      <alignment vertical="center"/>
    </xf>
    <xf numFmtId="0" fontId="10" fillId="4" borderId="19" xfId="2" applyFont="1" applyFill="1" applyBorder="1"/>
    <xf numFmtId="0" fontId="19" fillId="4" borderId="26" xfId="2" applyFont="1" applyFill="1" applyBorder="1"/>
    <xf numFmtId="0" fontId="17" fillId="0" borderId="17" xfId="2" applyFont="1" applyBorder="1" applyAlignment="1">
      <alignment horizontal="center" wrapText="1"/>
    </xf>
    <xf numFmtId="0" fontId="19" fillId="4" borderId="0" xfId="2" applyFont="1" applyFill="1" applyBorder="1" applyAlignment="1">
      <alignment wrapText="1"/>
    </xf>
    <xf numFmtId="1" fontId="12" fillId="3" borderId="4" xfId="2" applyNumberFormat="1" applyFont="1" applyFill="1" applyBorder="1" applyAlignment="1" applyProtection="1">
      <alignment horizontal="center" vertical="center"/>
      <protection locked="0"/>
    </xf>
    <xf numFmtId="1" fontId="10" fillId="4" borderId="0" xfId="2" applyNumberFormat="1" applyFont="1" applyFill="1" applyBorder="1"/>
    <xf numFmtId="12" fontId="11" fillId="0" borderId="2" xfId="0" applyNumberFormat="1" applyFont="1" applyFill="1" applyBorder="1" applyAlignment="1">
      <alignment horizontal="center" vertical="center" wrapText="1"/>
    </xf>
    <xf numFmtId="0" fontId="10" fillId="4" borderId="0" xfId="2" applyFont="1" applyFill="1" applyBorder="1" applyAlignment="1">
      <alignment horizontal="center" vertical="top" wrapText="1"/>
    </xf>
    <xf numFmtId="0" fontId="13" fillId="0" borderId="20" xfId="2" applyFont="1" applyBorder="1" applyAlignment="1" applyProtection="1">
      <alignment horizontal="center"/>
      <protection locked="0"/>
    </xf>
    <xf numFmtId="0" fontId="13" fillId="0" borderId="12" xfId="2" applyFont="1" applyBorder="1" applyAlignment="1" applyProtection="1">
      <alignment horizontal="center"/>
      <protection locked="0"/>
    </xf>
    <xf numFmtId="0" fontId="5" fillId="0" borderId="0" xfId="0" applyFont="1"/>
    <xf numFmtId="0" fontId="23" fillId="0" borderId="0" xfId="0" applyFont="1" applyProtection="1"/>
    <xf numFmtId="0" fontId="25" fillId="4" borderId="0" xfId="2" applyFont="1" applyFill="1" applyBorder="1" applyAlignment="1">
      <alignment horizontal="left" vertical="center"/>
    </xf>
    <xf numFmtId="0" fontId="19" fillId="4" borderId="8" xfId="2" applyFont="1" applyFill="1" applyBorder="1" applyAlignment="1">
      <alignment wrapText="1"/>
    </xf>
    <xf numFmtId="0" fontId="10" fillId="4" borderId="0" xfId="2" applyFont="1" applyFill="1" applyBorder="1" applyAlignment="1">
      <alignment horizontal="center" vertical="center" wrapText="1"/>
    </xf>
    <xf numFmtId="167" fontId="4" fillId="3" borderId="4" xfId="0" applyNumberFormat="1" applyFont="1" applyFill="1" applyBorder="1" applyAlignment="1" applyProtection="1">
      <alignment horizontal="center" vertical="center"/>
      <protection locked="0"/>
    </xf>
    <xf numFmtId="1" fontId="4" fillId="3" borderId="4" xfId="2" applyNumberFormat="1" applyFont="1" applyFill="1" applyBorder="1" applyAlignment="1" applyProtection="1">
      <alignment horizontal="center" vertical="center"/>
      <protection locked="0"/>
    </xf>
    <xf numFmtId="0" fontId="5" fillId="0" borderId="0" xfId="2" applyFont="1" applyFill="1" applyBorder="1" applyAlignment="1">
      <alignment horizontal="center" vertical="top" wrapText="1"/>
    </xf>
    <xf numFmtId="167" fontId="26" fillId="2" borderId="4" xfId="0" applyNumberFormat="1" applyFont="1" applyFill="1" applyBorder="1" applyAlignment="1" applyProtection="1">
      <alignment horizontal="center" vertical="center"/>
    </xf>
    <xf numFmtId="166" fontId="5" fillId="0" borderId="0" xfId="0" applyNumberFormat="1" applyFont="1"/>
    <xf numFmtId="0" fontId="21" fillId="4" borderId="25" xfId="2" applyFont="1" applyFill="1" applyBorder="1"/>
    <xf numFmtId="0" fontId="19" fillId="4" borderId="28" xfId="2" applyFont="1" applyFill="1" applyBorder="1" applyAlignment="1">
      <alignment horizontal="right" vertical="center"/>
    </xf>
    <xf numFmtId="0" fontId="11" fillId="0" borderId="14" xfId="0" applyFont="1" applyFill="1" applyBorder="1" applyAlignment="1">
      <alignment vertical="center" wrapText="1"/>
    </xf>
    <xf numFmtId="0" fontId="11" fillId="0" borderId="15" xfId="0" applyFont="1" applyFill="1" applyBorder="1" applyAlignment="1">
      <alignment vertical="center" wrapText="1"/>
    </xf>
    <xf numFmtId="12" fontId="11" fillId="0" borderId="14" xfId="0" applyNumberFormat="1" applyFont="1" applyFill="1" applyBorder="1" applyAlignment="1">
      <alignment vertical="center" wrapText="1"/>
    </xf>
    <xf numFmtId="0" fontId="11" fillId="0" borderId="11" xfId="0" applyFont="1" applyFill="1" applyBorder="1" applyAlignment="1">
      <alignment vertical="center" wrapText="1"/>
    </xf>
    <xf numFmtId="167" fontId="11" fillId="2" borderId="14" xfId="2" applyNumberFormat="1" applyFont="1" applyFill="1" applyBorder="1" applyAlignment="1">
      <alignment horizontal="center" vertical="center" wrapText="1"/>
    </xf>
    <xf numFmtId="167" fontId="17" fillId="2" borderId="2" xfId="2" applyNumberFormat="1" applyFont="1" applyFill="1" applyBorder="1" applyAlignment="1">
      <alignment horizontal="center" vertical="center" wrapText="1"/>
    </xf>
    <xf numFmtId="167" fontId="11" fillId="2" borderId="13" xfId="2" applyNumberFormat="1" applyFont="1" applyFill="1" applyBorder="1" applyAlignment="1">
      <alignment horizontal="center" vertical="center" wrapText="1"/>
    </xf>
    <xf numFmtId="167" fontId="11" fillId="2" borderId="14" xfId="2" applyNumberFormat="1" applyFont="1" applyFill="1" applyBorder="1" applyAlignment="1">
      <alignment horizontal="center" vertical="center"/>
    </xf>
    <xf numFmtId="167" fontId="17" fillId="2" borderId="2" xfId="2" applyNumberFormat="1" applyFont="1" applyFill="1" applyBorder="1" applyAlignment="1">
      <alignment horizontal="center" vertical="center"/>
    </xf>
    <xf numFmtId="167" fontId="11" fillId="2" borderId="13" xfId="2" applyNumberFormat="1" applyFont="1" applyFill="1" applyBorder="1" applyAlignment="1">
      <alignment horizontal="center" vertical="center"/>
    </xf>
    <xf numFmtId="167" fontId="11" fillId="2" borderId="15" xfId="2" applyNumberFormat="1" applyFont="1" applyFill="1" applyBorder="1" applyAlignment="1">
      <alignment horizontal="center" vertical="center"/>
    </xf>
    <xf numFmtId="167" fontId="17" fillId="2" borderId="29" xfId="2" applyNumberFormat="1" applyFont="1" applyFill="1" applyBorder="1" applyAlignment="1">
      <alignment horizontal="center" vertical="center"/>
    </xf>
    <xf numFmtId="167" fontId="11" fillId="2" borderId="16" xfId="2" applyNumberFormat="1" applyFont="1" applyFill="1" applyBorder="1" applyAlignment="1">
      <alignment horizontal="center" vertical="center"/>
    </xf>
    <xf numFmtId="167" fontId="11" fillId="2" borderId="11" xfId="2" applyNumberFormat="1" applyFont="1" applyFill="1" applyBorder="1" applyAlignment="1">
      <alignment horizontal="center" vertical="center"/>
    </xf>
    <xf numFmtId="167" fontId="17" fillId="2" borderId="3" xfId="2" applyNumberFormat="1" applyFont="1" applyFill="1" applyBorder="1" applyAlignment="1">
      <alignment horizontal="center" vertical="center"/>
    </xf>
    <xf numFmtId="167" fontId="11" fillId="2" borderId="12" xfId="2" applyNumberFormat="1" applyFont="1" applyFill="1" applyBorder="1" applyAlignment="1">
      <alignment horizontal="center" vertical="center"/>
    </xf>
    <xf numFmtId="0" fontId="27" fillId="0" borderId="0" xfId="0" applyFont="1" applyAlignment="1">
      <alignment wrapText="1"/>
    </xf>
    <xf numFmtId="167" fontId="28" fillId="2" borderId="2" xfId="2" applyNumberFormat="1" applyFont="1" applyFill="1" applyBorder="1" applyAlignment="1">
      <alignment horizontal="center" vertical="center" wrapText="1"/>
    </xf>
    <xf numFmtId="0" fontId="29" fillId="4" borderId="0" xfId="2" applyFont="1" applyFill="1" applyBorder="1" applyAlignment="1">
      <alignment wrapText="1"/>
    </xf>
    <xf numFmtId="15" fontId="20" fillId="4" borderId="26" xfId="2" applyNumberFormat="1" applyFont="1" applyFill="1" applyBorder="1" applyAlignment="1">
      <alignment vertical="center"/>
    </xf>
    <xf numFmtId="0" fontId="10" fillId="4" borderId="26" xfId="2" applyFont="1" applyFill="1" applyBorder="1" applyAlignment="1">
      <alignment vertical="center"/>
    </xf>
    <xf numFmtId="0" fontId="10" fillId="4" borderId="27" xfId="2" applyFont="1" applyFill="1" applyBorder="1" applyAlignment="1">
      <alignment vertical="center"/>
    </xf>
    <xf numFmtId="0" fontId="19" fillId="4" borderId="43" xfId="2" applyFont="1" applyFill="1" applyBorder="1" applyAlignment="1">
      <alignment horizontal="left" vertical="center" wrapText="1"/>
    </xf>
    <xf numFmtId="0" fontId="19" fillId="4" borderId="44" xfId="2" applyFont="1" applyFill="1" applyBorder="1" applyAlignment="1">
      <alignment horizontal="right" vertical="center" wrapText="1"/>
    </xf>
    <xf numFmtId="0" fontId="10" fillId="4" borderId="44" xfId="2" applyFont="1" applyFill="1" applyBorder="1" applyAlignment="1">
      <alignment vertical="center"/>
    </xf>
    <xf numFmtId="0" fontId="10" fillId="4" borderId="44" xfId="2" applyFont="1" applyFill="1" applyBorder="1"/>
    <xf numFmtId="0" fontId="10" fillId="4" borderId="45" xfId="2" applyFont="1" applyFill="1" applyBorder="1" applyAlignment="1">
      <alignment vertical="center"/>
    </xf>
    <xf numFmtId="0" fontId="10" fillId="0" borderId="21" xfId="2" applyFont="1" applyBorder="1" applyAlignment="1" applyProtection="1">
      <alignment horizontal="center"/>
      <protection locked="0"/>
    </xf>
    <xf numFmtId="15" fontId="17" fillId="0" borderId="13" xfId="2" applyNumberFormat="1" applyFont="1" applyBorder="1" applyAlignment="1" applyProtection="1">
      <alignment horizontal="center" vertical="center"/>
      <protection locked="0"/>
    </xf>
    <xf numFmtId="0" fontId="10" fillId="0" borderId="13" xfId="2" applyFont="1" applyBorder="1" applyAlignment="1" applyProtection="1">
      <alignment horizontal="center"/>
      <protection locked="0"/>
    </xf>
    <xf numFmtId="0" fontId="10" fillId="0" borderId="30" xfId="2" applyFont="1" applyBorder="1" applyAlignment="1" applyProtection="1">
      <alignment horizontal="center"/>
      <protection locked="0"/>
    </xf>
    <xf numFmtId="0" fontId="10" fillId="0" borderId="16" xfId="2" applyFont="1" applyBorder="1" applyAlignment="1" applyProtection="1">
      <alignment horizontal="center"/>
      <protection locked="0"/>
    </xf>
    <xf numFmtId="0" fontId="19" fillId="4" borderId="28" xfId="2" applyFont="1" applyFill="1" applyBorder="1" applyAlignment="1">
      <alignment horizontal="right" vertical="center" wrapText="1"/>
    </xf>
    <xf numFmtId="167" fontId="12" fillId="2" borderId="4" xfId="2" applyNumberFormat="1" applyFont="1" applyFill="1" applyBorder="1" applyAlignment="1" applyProtection="1">
      <alignment horizontal="center" vertical="center"/>
    </xf>
    <xf numFmtId="0" fontId="4" fillId="0" borderId="0" xfId="0" applyFont="1" applyAlignment="1" applyProtection="1"/>
    <xf numFmtId="0" fontId="19" fillId="4" borderId="28" xfId="2" applyFont="1" applyFill="1" applyBorder="1" applyAlignment="1">
      <alignment horizontal="right" vertical="center" wrapText="1"/>
    </xf>
    <xf numFmtId="0" fontId="19" fillId="4" borderId="0" xfId="2" applyFont="1" applyFill="1" applyBorder="1" applyAlignment="1">
      <alignment horizontal="right" vertical="center" wrapText="1"/>
    </xf>
    <xf numFmtId="0" fontId="19" fillId="4" borderId="28" xfId="2" applyFont="1" applyFill="1" applyBorder="1" applyAlignment="1">
      <alignment horizontal="right" vertical="center" wrapText="1"/>
    </xf>
    <xf numFmtId="0" fontId="19" fillId="4" borderId="0" xfId="2" applyFont="1" applyFill="1" applyBorder="1" applyAlignment="1">
      <alignment horizontal="right" vertical="center" wrapText="1"/>
    </xf>
    <xf numFmtId="12" fontId="11" fillId="0" borderId="46" xfId="0" applyNumberFormat="1" applyFont="1" applyFill="1" applyBorder="1" applyAlignment="1">
      <alignment vertical="center" wrapText="1"/>
    </xf>
    <xf numFmtId="49" fontId="11" fillId="0" borderId="44" xfId="2" applyNumberFormat="1" applyFont="1" applyBorder="1" applyAlignment="1">
      <alignment horizontal="center" vertical="center" wrapText="1"/>
    </xf>
    <xf numFmtId="12" fontId="11" fillId="0" borderId="47" xfId="0" applyNumberFormat="1" applyFont="1" applyFill="1" applyBorder="1" applyAlignment="1">
      <alignment horizontal="center" vertical="center" wrapText="1"/>
    </xf>
    <xf numFmtId="167" fontId="11" fillId="2" borderId="46" xfId="2" applyNumberFormat="1" applyFont="1" applyFill="1" applyBorder="1" applyAlignment="1">
      <alignment horizontal="center" vertical="center" wrapText="1"/>
    </xf>
    <xf numFmtId="167" fontId="17" fillId="2" borderId="47" xfId="2" applyNumberFormat="1" applyFont="1" applyFill="1" applyBorder="1" applyAlignment="1">
      <alignment horizontal="center" vertical="center" wrapText="1"/>
    </xf>
    <xf numFmtId="167" fontId="11" fillId="2" borderId="48" xfId="2" applyNumberFormat="1" applyFont="1" applyFill="1" applyBorder="1" applyAlignment="1">
      <alignment horizontal="center" vertical="center" wrapText="1"/>
    </xf>
    <xf numFmtId="15" fontId="18" fillId="0" borderId="49" xfId="2" applyNumberFormat="1" applyFont="1" applyBorder="1" applyAlignment="1" applyProtection="1">
      <alignment horizontal="center" vertical="center" wrapText="1"/>
      <protection locked="0"/>
    </xf>
    <xf numFmtId="164" fontId="16" fillId="0" borderId="48" xfId="2" applyNumberFormat="1" applyFont="1" applyBorder="1" applyAlignment="1" applyProtection="1">
      <alignment horizontal="center" vertical="center" wrapText="1"/>
      <protection locked="0"/>
    </xf>
    <xf numFmtId="12" fontId="11" fillId="4" borderId="14" xfId="0" applyNumberFormat="1" applyFont="1" applyFill="1" applyBorder="1" applyAlignment="1">
      <alignment vertical="center"/>
    </xf>
    <xf numFmtId="49" fontId="11" fillId="4" borderId="18" xfId="2" applyNumberFormat="1" applyFont="1" applyFill="1" applyBorder="1" applyAlignment="1">
      <alignment horizontal="center" vertical="center" wrapText="1"/>
    </xf>
    <xf numFmtId="12" fontId="11" fillId="4" borderId="2" xfId="0" applyNumberFormat="1" applyFont="1" applyFill="1" applyBorder="1" applyAlignment="1">
      <alignment horizontal="center" vertical="center" wrapText="1"/>
    </xf>
    <xf numFmtId="167" fontId="11" fillId="4" borderId="14" xfId="2" applyNumberFormat="1" applyFont="1" applyFill="1" applyBorder="1" applyAlignment="1">
      <alignment horizontal="center" vertical="center" wrapText="1"/>
    </xf>
    <xf numFmtId="167" fontId="17" fillId="4" borderId="2" xfId="2" applyNumberFormat="1" applyFont="1" applyFill="1" applyBorder="1" applyAlignment="1">
      <alignment horizontal="center" vertical="center" wrapText="1"/>
    </xf>
    <xf numFmtId="167" fontId="11" fillId="4" borderId="13" xfId="2" applyNumberFormat="1" applyFont="1" applyFill="1" applyBorder="1" applyAlignment="1">
      <alignment horizontal="center" vertical="center" wrapText="1"/>
    </xf>
    <xf numFmtId="15" fontId="18" fillId="4" borderId="21" xfId="2" applyNumberFormat="1" applyFont="1" applyFill="1" applyBorder="1" applyAlignment="1" applyProtection="1">
      <alignment horizontal="center" vertical="center" wrapText="1"/>
      <protection locked="0"/>
    </xf>
    <xf numFmtId="164" fontId="16" fillId="4" borderId="13" xfId="2" applyNumberFormat="1" applyFont="1" applyFill="1" applyBorder="1" applyAlignment="1" applyProtection="1">
      <alignment horizontal="center" vertical="center" wrapText="1"/>
      <protection locked="0"/>
    </xf>
    <xf numFmtId="1" fontId="5" fillId="0" borderId="0" xfId="0" applyNumberFormat="1" applyFont="1"/>
    <xf numFmtId="164" fontId="12" fillId="3" borderId="5" xfId="2" applyNumberFormat="1" applyFont="1" applyFill="1" applyBorder="1" applyAlignment="1" applyProtection="1">
      <alignment horizontal="center" vertical="center"/>
      <protection locked="0"/>
    </xf>
    <xf numFmtId="164" fontId="10" fillId="3" borderId="7" xfId="2" applyNumberFormat="1" applyFont="1" applyFill="1" applyBorder="1" applyAlignment="1" applyProtection="1">
      <alignment horizontal="center" vertical="center"/>
      <protection locked="0"/>
    </xf>
    <xf numFmtId="164" fontId="10" fillId="3" borderId="6" xfId="2" applyNumberFormat="1" applyFont="1" applyFill="1" applyBorder="1" applyAlignment="1" applyProtection="1">
      <alignment horizontal="center" vertical="center"/>
      <protection locked="0"/>
    </xf>
    <xf numFmtId="0" fontId="19" fillId="4" borderId="25" xfId="2" applyFont="1" applyFill="1" applyBorder="1" applyAlignment="1">
      <alignment horizontal="right" vertical="center" wrapText="1"/>
    </xf>
    <xf numFmtId="0" fontId="19" fillId="4" borderId="26" xfId="2" applyFont="1" applyFill="1" applyBorder="1" applyAlignment="1">
      <alignment horizontal="right" vertical="center" wrapText="1"/>
    </xf>
    <xf numFmtId="0" fontId="19" fillId="4" borderId="28" xfId="2" applyFont="1" applyFill="1" applyBorder="1" applyAlignment="1">
      <alignment horizontal="right" vertical="center" wrapText="1"/>
    </xf>
    <xf numFmtId="0" fontId="19" fillId="4" borderId="0" xfId="2" applyFont="1" applyFill="1" applyBorder="1" applyAlignment="1">
      <alignment horizontal="right" vertical="center" wrapText="1"/>
    </xf>
    <xf numFmtId="0" fontId="22" fillId="0" borderId="0" xfId="0" applyFont="1" applyAlignment="1" applyProtection="1">
      <alignment horizontal="left" wrapText="1"/>
    </xf>
    <xf numFmtId="0" fontId="3" fillId="0" borderId="0" xfId="0" applyFont="1" applyAlignment="1" applyProtection="1">
      <alignment horizontal="left" wrapText="1"/>
    </xf>
    <xf numFmtId="0" fontId="32" fillId="0" borderId="0" xfId="0" applyFont="1" applyAlignment="1" applyProtection="1">
      <alignment horizontal="center" vertical="center" wrapText="1"/>
    </xf>
    <xf numFmtId="167" fontId="4" fillId="5" borderId="5" xfId="0" applyNumberFormat="1" applyFont="1" applyFill="1" applyBorder="1" applyAlignment="1" applyProtection="1">
      <alignment horizontal="center" vertical="center"/>
    </xf>
    <xf numFmtId="167" fontId="4" fillId="5" borderId="6" xfId="0" applyNumberFormat="1" applyFont="1" applyFill="1" applyBorder="1" applyAlignment="1" applyProtection="1">
      <alignment horizontal="center" vertical="center"/>
    </xf>
    <xf numFmtId="167" fontId="26" fillId="2" borderId="5" xfId="0" applyNumberFormat="1" applyFont="1" applyFill="1" applyBorder="1" applyAlignment="1" applyProtection="1">
      <alignment horizontal="center" vertical="center"/>
    </xf>
    <xf numFmtId="167" fontId="26" fillId="2" borderId="6" xfId="0" applyNumberFormat="1" applyFont="1" applyFill="1" applyBorder="1" applyAlignment="1" applyProtection="1">
      <alignment horizontal="center" vertical="center"/>
    </xf>
    <xf numFmtId="167" fontId="4" fillId="5" borderId="5" xfId="0" applyNumberFormat="1" applyFont="1" applyFill="1" applyBorder="1" applyAlignment="1" applyProtection="1">
      <alignment horizontal="center" vertical="center" wrapText="1"/>
    </xf>
    <xf numFmtId="167" fontId="4" fillId="5" borderId="6" xfId="0" applyNumberFormat="1" applyFont="1" applyFill="1" applyBorder="1" applyAlignment="1" applyProtection="1">
      <alignment horizontal="center" vertical="center" wrapText="1"/>
    </xf>
    <xf numFmtId="165" fontId="11" fillId="0" borderId="9" xfId="2" applyNumberFormat="1" applyFont="1" applyBorder="1" applyAlignment="1">
      <alignment horizontal="center" vertical="center" wrapText="1"/>
    </xf>
    <xf numFmtId="165" fontId="11" fillId="0" borderId="37" xfId="2" applyNumberFormat="1" applyFont="1" applyBorder="1" applyAlignment="1">
      <alignment horizontal="center" vertical="center" wrapText="1"/>
    </xf>
    <xf numFmtId="165" fontId="11" fillId="0" borderId="31" xfId="2" applyNumberFormat="1" applyFont="1" applyBorder="1" applyAlignment="1">
      <alignment horizontal="center" vertical="center" wrapText="1"/>
    </xf>
    <xf numFmtId="165" fontId="11" fillId="0" borderId="36" xfId="2" applyNumberFormat="1" applyFont="1" applyBorder="1" applyAlignment="1">
      <alignment horizontal="center" vertical="center" wrapText="1"/>
    </xf>
    <xf numFmtId="0" fontId="17" fillId="0" borderId="10" xfId="2" applyFont="1" applyBorder="1" applyAlignment="1">
      <alignment horizontal="center" wrapText="1"/>
    </xf>
    <xf numFmtId="0" fontId="17" fillId="0" borderId="40" xfId="2" applyFont="1" applyBorder="1" applyAlignment="1">
      <alignment horizontal="center" wrapText="1"/>
    </xf>
    <xf numFmtId="165" fontId="11" fillId="0" borderId="38" xfId="2" applyNumberFormat="1" applyFont="1" applyBorder="1" applyAlignment="1">
      <alignment horizontal="center" vertical="center" wrapText="1"/>
    </xf>
    <xf numFmtId="165" fontId="11" fillId="0" borderId="39" xfId="2" applyNumberFormat="1" applyFont="1" applyBorder="1" applyAlignment="1">
      <alignment horizontal="center" vertical="center" wrapText="1"/>
    </xf>
    <xf numFmtId="0" fontId="17" fillId="0" borderId="41" xfId="2" applyFont="1" applyBorder="1" applyAlignment="1">
      <alignment horizontal="center" wrapText="1"/>
    </xf>
    <xf numFmtId="0" fontId="17" fillId="0" borderId="42" xfId="2" applyFont="1" applyBorder="1" applyAlignment="1">
      <alignment horizontal="center" wrapText="1"/>
    </xf>
    <xf numFmtId="0" fontId="12" fillId="0" borderId="0" xfId="2" applyFont="1" applyAlignment="1">
      <alignment horizontal="left"/>
    </xf>
    <xf numFmtId="0" fontId="10" fillId="0" borderId="0" xfId="2" applyFont="1" applyAlignment="1">
      <alignment horizontal="left" vertical="top" wrapText="1"/>
    </xf>
    <xf numFmtId="164" fontId="12" fillId="3" borderId="6" xfId="2" applyNumberFormat="1" applyFont="1" applyFill="1" applyBorder="1" applyAlignment="1" applyProtection="1">
      <alignment horizontal="center" vertical="center"/>
      <protection locked="0"/>
    </xf>
  </cellXfs>
  <cellStyles count="3">
    <cellStyle name="Normal" xfId="0" builtinId="0"/>
    <cellStyle name="Normal 2" xfId="1" xr:uid="{00000000-0005-0000-0000-000001000000}"/>
    <cellStyle name="Normal 3" xfId="2" xr:uid="{00000000-0005-0000-0000-000002000000}"/>
  </cellStyles>
  <dxfs count="15">
    <dxf>
      <font>
        <strike/>
        <color rgb="FF9C0006"/>
      </font>
      <fill>
        <patternFill>
          <bgColor rgb="FFFFC7CE"/>
        </patternFill>
      </fill>
    </dxf>
    <dxf>
      <font>
        <strike/>
        <color rgb="FFC00000"/>
      </font>
      <fill>
        <patternFill>
          <bgColor theme="4" tint="0.79998168889431442"/>
        </patternFill>
      </fill>
    </dxf>
    <dxf>
      <font>
        <strike/>
        <color rgb="FFC00000"/>
      </font>
      <fill>
        <patternFill patternType="solid">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BEFA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67946</xdr:colOff>
      <xdr:row>22</xdr:row>
      <xdr:rowOff>97789</xdr:rowOff>
    </xdr:from>
    <xdr:to>
      <xdr:col>7</xdr:col>
      <xdr:colOff>1127760</xdr:colOff>
      <xdr:row>34</xdr:row>
      <xdr:rowOff>5715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67946" y="6104889"/>
          <a:ext cx="9416414" cy="2041526"/>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67946</xdr:colOff>
      <xdr:row>22</xdr:row>
      <xdr:rowOff>46989</xdr:rowOff>
    </xdr:from>
    <xdr:to>
      <xdr:col>7</xdr:col>
      <xdr:colOff>1127760</xdr:colOff>
      <xdr:row>33</xdr:row>
      <xdr:rowOff>132715</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67946" y="6104889"/>
          <a:ext cx="9416414" cy="2041526"/>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67946</xdr:colOff>
      <xdr:row>22</xdr:row>
      <xdr:rowOff>46989</xdr:rowOff>
    </xdr:from>
    <xdr:to>
      <xdr:col>7</xdr:col>
      <xdr:colOff>1127760</xdr:colOff>
      <xdr:row>33</xdr:row>
      <xdr:rowOff>132715</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7946" y="6104889"/>
          <a:ext cx="9416414" cy="2041526"/>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67946</xdr:colOff>
      <xdr:row>19</xdr:row>
      <xdr:rowOff>173989</xdr:rowOff>
    </xdr:from>
    <xdr:to>
      <xdr:col>7</xdr:col>
      <xdr:colOff>1127760</xdr:colOff>
      <xdr:row>30</xdr:row>
      <xdr:rowOff>132715</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67946" y="5444489"/>
          <a:ext cx="9416414" cy="1914526"/>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67946</xdr:colOff>
      <xdr:row>19</xdr:row>
      <xdr:rowOff>173989</xdr:rowOff>
    </xdr:from>
    <xdr:to>
      <xdr:col>7</xdr:col>
      <xdr:colOff>1127760</xdr:colOff>
      <xdr:row>30</xdr:row>
      <xdr:rowOff>132715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946" y="5317489"/>
          <a:ext cx="9416414" cy="1914526"/>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67946</xdr:colOff>
      <xdr:row>20</xdr:row>
      <xdr:rowOff>21589</xdr:rowOff>
    </xdr:from>
    <xdr:to>
      <xdr:col>7</xdr:col>
      <xdr:colOff>1127760</xdr:colOff>
      <xdr:row>30</xdr:row>
      <xdr:rowOff>158115</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67946" y="5342889"/>
          <a:ext cx="9416414" cy="1914526"/>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Once a participant enrolls, enter the PTID, Staff Initials, Enrollment Date and GA at Enrollment. This will generate the target days and visit windows for the required </a:t>
          </a:r>
          <a:r>
            <a:rPr lang="en-US" sz="1100" b="1" i="0" u="none" strike="noStrike" baseline="0">
              <a:solidFill>
                <a:sysClr val="windowText" lastClr="000000"/>
              </a:solidFill>
              <a:latin typeface="+mn-lt"/>
              <a:cs typeface="Arial"/>
            </a:rPr>
            <a:t>pre-pregnancy outcome </a:t>
          </a:r>
          <a:r>
            <a:rPr lang="en-US" sz="1100" b="0" i="0" u="none" strike="noStrike" baseline="0">
              <a:solidFill>
                <a:sysClr val="windowText" lastClr="000000"/>
              </a:solidFill>
              <a:latin typeface="+mn-lt"/>
              <a:cs typeface="Arial"/>
            </a:rPr>
            <a:t>follow-up visits/phone contacts. It will also populate the max/last date the participant should use study product. </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72391</xdr:colOff>
      <xdr:row>12</xdr:row>
      <xdr:rowOff>91441</xdr:rowOff>
    </xdr:from>
    <xdr:to>
      <xdr:col>8</xdr:col>
      <xdr:colOff>1596391</xdr:colOff>
      <xdr:row>26</xdr:row>
      <xdr:rowOff>85725</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72391" y="4091941"/>
          <a:ext cx="7642860" cy="2234564"/>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050" b="1" i="0" u="none" strike="noStrike" baseline="0">
              <a:solidFill>
                <a:sysClr val="windowText" lastClr="000000"/>
              </a:solidFill>
              <a:latin typeface="Arial" pitchFamily="34" charset="0"/>
              <a:cs typeface="Arial" pitchFamily="34" charset="0"/>
            </a:rPr>
            <a:t>Instructions:</a:t>
          </a:r>
        </a:p>
        <a:p>
          <a:pPr algn="l" rtl="0">
            <a:defRPr sz="1000"/>
          </a:pPr>
          <a:endParaRPr lang="en-US" sz="1050" b="0" i="0" u="none" strike="noStrike" baseline="0">
            <a:solidFill>
              <a:sysClr val="windowText" lastClr="000000"/>
            </a:solidFill>
            <a:latin typeface="Arial" pitchFamily="34" charset="0"/>
            <a:cs typeface="Arial" pitchFamily="34" charset="0"/>
          </a:endParaRPr>
        </a:p>
        <a:p>
          <a:pPr algn="l" rtl="0">
            <a:defRPr sz="1000"/>
          </a:pPr>
          <a:r>
            <a:rPr lang="en-US" sz="1050" b="0" i="0" u="none" strike="noStrike" baseline="0">
              <a:solidFill>
                <a:sysClr val="windowText" lastClr="000000"/>
              </a:solidFill>
              <a:latin typeface="Arial" pitchFamily="34" charset="0"/>
              <a:cs typeface="Arial" pitchFamily="34" charset="0"/>
            </a:rPr>
            <a:t>1. Complete the participant's Screening Visit Date by entering mm/dd/yy. This will generate the last day that the participant can enroll based on the 35-day screening window.</a:t>
          </a:r>
        </a:p>
        <a:p>
          <a:pPr algn="l" rtl="0">
            <a:defRPr sz="1000"/>
          </a:pPr>
          <a:endParaRPr lang="en-US" sz="1050" b="0" i="0" u="none" strike="noStrike" baseline="0">
            <a:solidFill>
              <a:schemeClr val="accent5"/>
            </a:solidFill>
            <a:latin typeface="Arial" pitchFamily="34" charset="0"/>
            <a:cs typeface="Arial" pitchFamily="34" charset="0"/>
          </a:endParaRPr>
        </a:p>
        <a:p>
          <a:pPr algn="l" rtl="0">
            <a:defRPr sz="1000"/>
          </a:pPr>
          <a:r>
            <a:rPr lang="en-US" sz="1050" b="0" i="0" baseline="0">
              <a:solidFill>
                <a:sysClr val="windowText" lastClr="000000"/>
              </a:solidFill>
              <a:effectLst/>
              <a:latin typeface="Arial" panose="020B0604020202020204" pitchFamily="34" charset="0"/>
              <a:ea typeface="+mn-ea"/>
              <a:cs typeface="Arial" panose="020B0604020202020204" pitchFamily="34" charset="0"/>
            </a:rPr>
            <a:t>2.  Enter the participant's estimated gestational age at screening. This will generate the first day the participant can enroll (i.e., the date she will be 30 0/7 weeks GA) and the last day the participant can enroll (i.e., the date she will be 35 6/7 weeks GA) based on her GA at screening.</a:t>
          </a:r>
        </a:p>
        <a:p>
          <a:pPr algn="l" rtl="0">
            <a:defRPr sz="1000"/>
          </a:pPr>
          <a:endParaRPr lang="en-US" sz="1050" b="0" i="0" baseline="0">
            <a:solidFill>
              <a:sysClr val="windowText" lastClr="000000"/>
            </a:solidFill>
            <a:effectLst/>
            <a:latin typeface="Arial" panose="020B0604020202020204" pitchFamily="34" charset="0"/>
            <a:ea typeface="+mn-ea"/>
            <a:cs typeface="Arial" panose="020B0604020202020204" pitchFamily="34" charset="0"/>
          </a:endParaRPr>
        </a:p>
        <a:p>
          <a:pPr algn="l" rtl="0">
            <a:defRPr sz="1000"/>
          </a:pPr>
          <a:r>
            <a:rPr lang="en-US" sz="1050" b="0" i="0" baseline="0">
              <a:solidFill>
                <a:sysClr val="windowText" lastClr="000000"/>
              </a:solidFill>
              <a:effectLst/>
              <a:latin typeface="Arial" panose="020B0604020202020204" pitchFamily="34" charset="0"/>
              <a:ea typeface="+mn-ea"/>
              <a:cs typeface="Arial" panose="020B0604020202020204" pitchFamily="34" charset="0"/>
            </a:rPr>
            <a:t>3. Once both the Screening Date and GA at Screening are completed, the Last Day to Enroll field will auto-populate with the last date to enroll based on both Screening Date and GA at Screening. </a:t>
          </a:r>
        </a:p>
        <a:p>
          <a:pPr algn="l" rtl="0">
            <a:defRPr sz="1000"/>
          </a:pPr>
          <a:endParaRPr lang="en-US" sz="1050" b="0" i="0" u="none" strike="noStrike" baseline="0">
            <a:solidFill>
              <a:srgbClr val="000000"/>
            </a:solidFill>
            <a:latin typeface="Arial" pitchFamily="34" charset="0"/>
            <a:cs typeface="Arial" pitchFamily="34" charset="0"/>
          </a:endParaRPr>
        </a:p>
        <a:p>
          <a:pPr algn="l" rtl="0">
            <a:defRPr sz="1000"/>
          </a:pPr>
          <a:r>
            <a:rPr lang="en-US" sz="1050" b="0" i="0" u="none" strike="noStrike" baseline="0">
              <a:solidFill>
                <a:srgbClr val="000000"/>
              </a:solidFill>
              <a:latin typeface="Arial" pitchFamily="34" charset="0"/>
              <a:cs typeface="Arial" pitchFamily="34" charset="0"/>
            </a:rPr>
            <a:t>4. If the participant is unable to enroll with the screening window based on her estimated GA, red text will appear to indicate that enrollment in this cohort is not possible. A second screening attempt may be considered.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endParaRPr lang="en-US" sz="12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30480</xdr:colOff>
      <xdr:row>22</xdr:row>
      <xdr:rowOff>133349</xdr:rowOff>
    </xdr:from>
    <xdr:to>
      <xdr:col>7</xdr:col>
      <xdr:colOff>948690</xdr:colOff>
      <xdr:row>31</xdr:row>
      <xdr:rowOff>110490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30480" y="5002529"/>
          <a:ext cx="7951470" cy="1417321"/>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100" b="1" i="0" u="none" strike="noStrike" baseline="0">
              <a:solidFill>
                <a:srgbClr val="000000"/>
              </a:solidFill>
              <a:latin typeface="+mn-lt"/>
              <a:cs typeface="Arial"/>
            </a:rPr>
            <a:t>Instructions:</a:t>
          </a:r>
          <a:endParaRPr lang="en-US" sz="1100" b="0" i="0" u="none" strike="noStrike" baseline="0">
            <a:solidFill>
              <a:sysClr val="windowText" lastClr="000000"/>
            </a:solidFill>
            <a:latin typeface="+mn-lt"/>
            <a:cs typeface="Arial"/>
          </a:endParaRPr>
        </a:p>
        <a:p>
          <a:pPr rtl="0" eaLnBrk="1" fontAlgn="auto" latinLnBrk="0" hangingPunct="1"/>
          <a:r>
            <a:rPr lang="en-US" sz="1100" b="0" i="0" baseline="0">
              <a:effectLst/>
              <a:latin typeface="+mn-lt"/>
              <a:ea typeface="+mn-ea"/>
              <a:cs typeface="+mn-cs"/>
            </a:rPr>
            <a:t>1. After the pregnancy outcome occurs, enter the mother's PTID, Staff Initials, and Pregnancy Outcome date. This will generate the target days and visit windows for hte required </a:t>
          </a:r>
          <a:r>
            <a:rPr lang="en-US" sz="1100" b="1" i="0" baseline="0">
              <a:effectLst/>
              <a:latin typeface="+mn-lt"/>
              <a:ea typeface="+mn-ea"/>
              <a:cs typeface="+mn-cs"/>
            </a:rPr>
            <a:t>post-pregnancy outcome</a:t>
          </a:r>
          <a:r>
            <a:rPr lang="en-US" sz="1100" b="0" i="0" baseline="0">
              <a:effectLst/>
              <a:latin typeface="+mn-lt"/>
              <a:ea typeface="+mn-ea"/>
              <a:cs typeface="+mn-cs"/>
            </a:rPr>
            <a:t> follow-up visits/phone contacts for the mother and infant.</a:t>
          </a:r>
        </a:p>
        <a:p>
          <a:pPr rtl="0" eaLnBrk="1" fontAlgn="auto" latinLnBrk="0" hangingPunct="1"/>
          <a:r>
            <a:rPr lang="en-US" sz="1100" b="0" i="0" baseline="0">
              <a:effectLst/>
              <a:latin typeface="+mn-lt"/>
              <a:ea typeface="+mn-ea"/>
              <a:cs typeface="+mn-cs"/>
            </a:rPr>
            <a:t>2. If the infant enrolls, enter the infant PTID and Staff Initials. The target days and visit windows are already populated based on the Pregnancy Outcome date. If the infant does not enroll, enter "not enrolled" in the PTID space.</a:t>
          </a: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3. Print the calendar and place in the participant's study notebook.</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b="0" i="0" baseline="0">
              <a:effectLst/>
              <a:latin typeface="+mn-lt"/>
              <a:ea typeface="+mn-ea"/>
              <a:cs typeface="+mn-cs"/>
            </a:rPr>
            <a:t>Note: Hand-write in the scheduled visit date and actual visit dates as they occur in the columns provided. In cases of split visits</a:t>
          </a:r>
          <a:r>
            <a:rPr lang="en-US" sz="1100" b="1" i="0" baseline="0">
              <a:effectLst/>
              <a:latin typeface="+mn-lt"/>
              <a:ea typeface="+mn-ea"/>
              <a:cs typeface="+mn-cs"/>
            </a:rPr>
            <a:t>, </a:t>
          </a:r>
          <a:r>
            <a:rPr lang="en-US" sz="1100" b="0" i="0" baseline="0">
              <a:effectLst/>
              <a:latin typeface="+mn-lt"/>
              <a:ea typeface="+mn-ea"/>
              <a:cs typeface="+mn-cs"/>
            </a:rPr>
            <a:t>record the first date of the visit. If the infant does not enroll, enter "n/a".</a:t>
          </a:r>
          <a:endParaRPr lang="en-US"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14</xdr:row>
      <xdr:rowOff>1</xdr:rowOff>
    </xdr:from>
    <xdr:to>
      <xdr:col>5</xdr:col>
      <xdr:colOff>982981</xdr:colOff>
      <xdr:row>24</xdr:row>
      <xdr:rowOff>5716</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1" y="4168141"/>
          <a:ext cx="7559040" cy="1605915"/>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mn-lt"/>
              <a:cs typeface="Arial"/>
            </a:rPr>
            <a:t>Instructions: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1. When a participant has a positive HIV Confirmatory Test result, enter the PTID, Staff Initials, and date the HIV Confirmatory sample was drawn. This will generate the target days and visit windows for the quarterly seroconverter visits.</a:t>
          </a:r>
        </a:p>
        <a:p>
          <a:pPr algn="l" rtl="0">
            <a:defRPr sz="1000"/>
          </a:pPr>
          <a:endParaRPr lang="en-US" sz="1100" b="0" i="0" u="none" strike="noStrike" baseline="0">
            <a:solidFill>
              <a:sysClr val="windowText" lastClr="000000"/>
            </a:solidFill>
            <a:latin typeface="+mn-lt"/>
            <a:cs typeface="Arial"/>
          </a:endParaRPr>
        </a:p>
        <a:p>
          <a:pPr algn="l" rtl="0">
            <a:defRPr sz="1000"/>
          </a:pPr>
          <a:r>
            <a:rPr lang="en-US" sz="1100" b="0" i="0" u="none" strike="noStrike" baseline="0">
              <a:solidFill>
                <a:sysClr val="windowText" lastClr="000000"/>
              </a:solidFill>
              <a:latin typeface="+mn-lt"/>
              <a:cs typeface="Arial"/>
            </a:rPr>
            <a:t>2. Print the calendar and place in the participant's study notebook.</a:t>
          </a:r>
        </a:p>
        <a:p>
          <a:pPr algn="l" rtl="0">
            <a:defRPr sz="1000"/>
          </a:pPr>
          <a:endParaRPr lang="en-US" sz="1100" b="0" i="0" u="none" strike="noStrike" baseline="0">
            <a:solidFill>
              <a:srgbClr val="FF0000"/>
            </a:solidFill>
            <a:latin typeface="+mn-lt"/>
            <a:cs typeface="Arial"/>
          </a:endParaRPr>
        </a:p>
        <a:p>
          <a:pPr algn="l" rtl="0">
            <a:defRPr sz="1000"/>
          </a:pPr>
          <a:r>
            <a:rPr lang="en-US" sz="1100" b="0" i="0" u="none" strike="noStrike" baseline="0">
              <a:solidFill>
                <a:sysClr val="windowText" lastClr="000000"/>
              </a:solidFill>
              <a:latin typeface="+mn-lt"/>
              <a:cs typeface="Arial"/>
            </a:rPr>
            <a:t>Note: Hand-write in the scheduled visit date and actual visit dates as they occur in the columns provided. In cases of split visits</a:t>
          </a:r>
          <a:r>
            <a:rPr lang="en-US" sz="1100" b="1" i="0" u="none" strike="noStrike" baseline="0">
              <a:solidFill>
                <a:sysClr val="windowText" lastClr="000000"/>
              </a:solidFill>
              <a:latin typeface="+mn-lt"/>
              <a:cs typeface="Arial"/>
            </a:rPr>
            <a:t>, </a:t>
          </a:r>
          <a:r>
            <a:rPr lang="en-US" sz="1100" b="0" i="0" u="none" strike="noStrike" baseline="0">
              <a:solidFill>
                <a:sysClr val="windowText" lastClr="000000"/>
              </a:solidFill>
              <a:latin typeface="+mn-lt"/>
              <a:cs typeface="Arial"/>
            </a:rPr>
            <a:t>record the first date of the visit.</a:t>
          </a:r>
          <a:endParaRPr lang="en-US" sz="1200" b="0" i="0" u="none" strike="noStrike" baseline="0">
            <a:solidFill>
              <a:sysClr val="windowText" lastClr="000000"/>
            </a:solidFill>
            <a:latin typeface="+mn-lt"/>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6"/>
  <sheetViews>
    <sheetView zoomScaleSheetLayoutView="90" workbookViewId="0">
      <selection activeCell="G11" sqref="G11"/>
    </sheetView>
  </sheetViews>
  <sheetFormatPr defaultColWidth="9.109375" defaultRowHeight="13.8" x14ac:dyDescent="0.3"/>
  <cols>
    <col min="1" max="1" width="27.77734375" style="11" customWidth="1"/>
    <col min="2" max="3" width="10.6640625" style="11" customWidth="1"/>
    <col min="4" max="6" width="14.33203125" style="11" customWidth="1"/>
    <col min="7" max="8" width="17.44140625" style="11" customWidth="1"/>
    <col min="9" max="9" width="4.109375" style="11" customWidth="1"/>
    <col min="10" max="10" width="12.44140625" style="13" customWidth="1"/>
    <col min="11" max="12" width="9.109375" style="13"/>
    <col min="13" max="13" width="4.33203125" style="13" customWidth="1"/>
    <col min="14" max="16384" width="9.109375" style="13"/>
  </cols>
  <sheetData>
    <row r="1" spans="1:14" ht="24" customHeight="1" x14ac:dyDescent="0.4">
      <c r="A1" s="10" t="s">
        <v>42</v>
      </c>
      <c r="B1" s="10"/>
      <c r="D1" s="12"/>
      <c r="E1" s="12"/>
    </row>
    <row r="2" spans="1:14" ht="16.2" customHeight="1" x14ac:dyDescent="0.3">
      <c r="A2" s="14" t="s">
        <v>76</v>
      </c>
      <c r="B2" s="14"/>
      <c r="N2" s="57"/>
    </row>
    <row r="3" spans="1:14" ht="14.25" customHeight="1" thickBot="1" x14ac:dyDescent="0.35">
      <c r="N3" s="57"/>
    </row>
    <row r="4" spans="1:14" ht="24" customHeight="1" thickBot="1" x14ac:dyDescent="0.35">
      <c r="A4" s="21" t="s">
        <v>0</v>
      </c>
      <c r="B4" s="21"/>
      <c r="C4" s="125"/>
      <c r="D4" s="126"/>
      <c r="E4" s="127"/>
      <c r="F4" s="13"/>
      <c r="G4" s="22" t="s">
        <v>1</v>
      </c>
      <c r="H4" s="23"/>
    </row>
    <row r="5" spans="1:14" ht="15" customHeight="1" thickBot="1" x14ac:dyDescent="0.35">
      <c r="A5" s="15"/>
      <c r="B5" s="15"/>
      <c r="C5" s="15"/>
      <c r="D5" s="15"/>
      <c r="E5" s="15"/>
      <c r="F5" s="15"/>
      <c r="G5" s="15"/>
      <c r="H5" s="15"/>
      <c r="I5" s="15"/>
    </row>
    <row r="6" spans="1:14" ht="33.75" customHeight="1" thickBot="1" x14ac:dyDescent="0.35">
      <c r="A6" s="128" t="s">
        <v>26</v>
      </c>
      <c r="B6" s="129"/>
      <c r="C6" s="129"/>
      <c r="D6" s="20"/>
      <c r="E6" s="88" t="s">
        <v>10</v>
      </c>
      <c r="F6" s="89"/>
      <c r="G6" s="34"/>
      <c r="H6" s="90"/>
      <c r="I6" s="15"/>
    </row>
    <row r="7" spans="1:14" ht="6.45" customHeight="1" thickBot="1" x14ac:dyDescent="0.35">
      <c r="A7" s="106"/>
      <c r="B7" s="107"/>
      <c r="C7" s="107"/>
      <c r="D7" s="107"/>
      <c r="E7" s="107"/>
      <c r="F7" s="107"/>
      <c r="G7" s="32"/>
      <c r="H7" s="36"/>
      <c r="I7" s="15"/>
    </row>
    <row r="8" spans="1:14" ht="39.75" customHeight="1" thickBot="1" x14ac:dyDescent="0.35">
      <c r="A8" s="130" t="s">
        <v>25</v>
      </c>
      <c r="B8" s="131"/>
      <c r="C8" s="131"/>
      <c r="D8" s="51">
        <v>30</v>
      </c>
      <c r="E8" s="51">
        <v>0</v>
      </c>
      <c r="F8" s="31"/>
      <c r="G8" s="87" t="s">
        <v>54</v>
      </c>
      <c r="H8" s="102">
        <f>D6+293-(D8*7+E8)</f>
        <v>83</v>
      </c>
      <c r="I8" s="15"/>
    </row>
    <row r="9" spans="1:14" ht="15" customHeight="1" x14ac:dyDescent="0.3">
      <c r="A9" s="106"/>
      <c r="B9" s="59"/>
      <c r="C9" s="107"/>
      <c r="D9" s="61" t="s">
        <v>22</v>
      </c>
      <c r="E9" s="61" t="s">
        <v>23</v>
      </c>
      <c r="F9" s="107"/>
      <c r="G9" s="50"/>
      <c r="H9" s="60"/>
      <c r="I9" s="15"/>
    </row>
    <row r="10" spans="1:14" ht="14.55" customHeight="1" x14ac:dyDescent="0.3">
      <c r="A10" s="106"/>
      <c r="B10" s="59" t="str">
        <f>IF(D8=30,"","This calendar can only be used for participants who enroll at 30 weeks gestation.")</f>
        <v/>
      </c>
      <c r="C10" s="107"/>
      <c r="D10" s="54"/>
      <c r="E10" s="54"/>
      <c r="F10" s="107"/>
      <c r="G10" s="52"/>
      <c r="H10" s="36"/>
      <c r="I10" s="15"/>
    </row>
    <row r="11" spans="1:14" ht="33.450000000000003" customHeight="1" thickBot="1" x14ac:dyDescent="0.35">
      <c r="A11" s="26" t="s">
        <v>9</v>
      </c>
      <c r="B11" s="49" t="s">
        <v>2</v>
      </c>
      <c r="C11" s="19" t="s">
        <v>24</v>
      </c>
      <c r="D11" s="26" t="s">
        <v>4</v>
      </c>
      <c r="E11" s="19" t="s">
        <v>8</v>
      </c>
      <c r="F11" s="27" t="s">
        <v>7</v>
      </c>
      <c r="G11" s="28" t="s">
        <v>6</v>
      </c>
      <c r="H11" s="27" t="s">
        <v>5</v>
      </c>
      <c r="I11" s="16"/>
    </row>
    <row r="12" spans="1:14" s="18" customFormat="1" ht="24.45" customHeight="1" thickTop="1" x14ac:dyDescent="0.3">
      <c r="A12" s="71" t="s">
        <v>11</v>
      </c>
      <c r="B12" s="24" t="s">
        <v>14</v>
      </c>
      <c r="C12" s="53">
        <f>D8+1</f>
        <v>31</v>
      </c>
      <c r="D12" s="73">
        <f>E12-6</f>
        <v>1</v>
      </c>
      <c r="E12" s="74">
        <f>D$6+7</f>
        <v>7</v>
      </c>
      <c r="F12" s="75">
        <f>E12+2</f>
        <v>9</v>
      </c>
      <c r="G12" s="25"/>
      <c r="H12" s="29"/>
      <c r="I12" s="17"/>
    </row>
    <row r="13" spans="1:14" s="18" customFormat="1" ht="24.45" customHeight="1" x14ac:dyDescent="0.3">
      <c r="A13" s="71" t="s">
        <v>57</v>
      </c>
      <c r="B13" s="24" t="s">
        <v>15</v>
      </c>
      <c r="C13" s="53">
        <f>D8+2</f>
        <v>32</v>
      </c>
      <c r="D13" s="73">
        <f>E13-4</f>
        <v>10</v>
      </c>
      <c r="E13" s="74">
        <f>D$6+14</f>
        <v>14</v>
      </c>
      <c r="F13" s="75">
        <f>E13+4</f>
        <v>18</v>
      </c>
      <c r="G13" s="25"/>
      <c r="H13" s="29"/>
      <c r="I13" s="17"/>
    </row>
    <row r="14" spans="1:14" s="18" customFormat="1" ht="24.45" customHeight="1" x14ac:dyDescent="0.3">
      <c r="A14" s="71" t="s">
        <v>12</v>
      </c>
      <c r="B14" s="24" t="s">
        <v>16</v>
      </c>
      <c r="C14" s="53">
        <f>D8+3</f>
        <v>33</v>
      </c>
      <c r="D14" s="73">
        <f>E14-2</f>
        <v>19</v>
      </c>
      <c r="E14" s="74">
        <f>D$6+21</f>
        <v>21</v>
      </c>
      <c r="F14" s="75">
        <f>E14+2</f>
        <v>23</v>
      </c>
      <c r="G14" s="25"/>
      <c r="H14" s="29"/>
      <c r="I14" s="17"/>
    </row>
    <row r="15" spans="1:14" s="18" customFormat="1" ht="24.45" customHeight="1" x14ac:dyDescent="0.3">
      <c r="A15" s="71" t="s">
        <v>58</v>
      </c>
      <c r="B15" s="24" t="s">
        <v>17</v>
      </c>
      <c r="C15" s="53">
        <f>D8+4</f>
        <v>34</v>
      </c>
      <c r="D15" s="73">
        <f>E15-4</f>
        <v>24</v>
      </c>
      <c r="E15" s="74">
        <f>D$6+28</f>
        <v>28</v>
      </c>
      <c r="F15" s="75">
        <f>E15+4</f>
        <v>32</v>
      </c>
      <c r="G15" s="25"/>
      <c r="H15" s="29"/>
      <c r="I15" s="17"/>
    </row>
    <row r="16" spans="1:14" s="18" customFormat="1" ht="17.399999999999999" customHeight="1" x14ac:dyDescent="0.3">
      <c r="A16" s="116" t="s">
        <v>77</v>
      </c>
      <c r="B16" s="117"/>
      <c r="C16" s="118"/>
      <c r="D16" s="119"/>
      <c r="E16" s="120"/>
      <c r="F16" s="121"/>
      <c r="G16" s="122"/>
      <c r="H16" s="123"/>
      <c r="I16" s="17"/>
    </row>
    <row r="17" spans="1:9" ht="24.45" customHeight="1" x14ac:dyDescent="0.3">
      <c r="A17" s="71" t="s">
        <v>59</v>
      </c>
      <c r="B17" s="24" t="s">
        <v>60</v>
      </c>
      <c r="C17" s="53">
        <f>D8+6</f>
        <v>36</v>
      </c>
      <c r="D17" s="73">
        <f>E17-4</f>
        <v>38</v>
      </c>
      <c r="E17" s="74">
        <f>D$6+42</f>
        <v>42</v>
      </c>
      <c r="F17" s="75">
        <f>E17+4</f>
        <v>46</v>
      </c>
      <c r="G17" s="25"/>
      <c r="H17" s="29"/>
      <c r="I17" s="13"/>
    </row>
    <row r="18" spans="1:9" ht="24" customHeight="1" x14ac:dyDescent="0.3">
      <c r="A18" s="71" t="s">
        <v>62</v>
      </c>
      <c r="B18" s="24" t="s">
        <v>61</v>
      </c>
      <c r="C18" s="53">
        <f>D8+7</f>
        <v>37</v>
      </c>
      <c r="D18" s="73">
        <f>E18-2</f>
        <v>47</v>
      </c>
      <c r="E18" s="74">
        <f>D$6+49</f>
        <v>49</v>
      </c>
      <c r="F18" s="75">
        <f>E18+2</f>
        <v>51</v>
      </c>
      <c r="G18" s="25"/>
      <c r="H18" s="29"/>
    </row>
    <row r="19" spans="1:9" ht="24" customHeight="1" x14ac:dyDescent="0.3">
      <c r="A19" s="71" t="s">
        <v>64</v>
      </c>
      <c r="B19" s="24" t="s">
        <v>63</v>
      </c>
      <c r="C19" s="53">
        <f>D8+8</f>
        <v>38</v>
      </c>
      <c r="D19" s="73">
        <f>E19-4</f>
        <v>52</v>
      </c>
      <c r="E19" s="74">
        <f>D$6+56</f>
        <v>56</v>
      </c>
      <c r="F19" s="75">
        <f>E19+4</f>
        <v>60</v>
      </c>
      <c r="G19" s="25"/>
      <c r="H19" s="29"/>
    </row>
    <row r="20" spans="1:9" ht="24" customHeight="1" x14ac:dyDescent="0.3">
      <c r="A20" s="71" t="s">
        <v>65</v>
      </c>
      <c r="B20" s="24" t="s">
        <v>66</v>
      </c>
      <c r="C20" s="53">
        <f>D8+9</f>
        <v>39</v>
      </c>
      <c r="D20" s="73">
        <f>E20-2</f>
        <v>61</v>
      </c>
      <c r="E20" s="74">
        <f>D$6+63</f>
        <v>63</v>
      </c>
      <c r="F20" s="75">
        <f>E20+2</f>
        <v>65</v>
      </c>
      <c r="G20" s="25"/>
      <c r="H20" s="29"/>
    </row>
    <row r="21" spans="1:9" ht="24" customHeight="1" x14ac:dyDescent="0.3">
      <c r="A21" s="71" t="s">
        <v>72</v>
      </c>
      <c r="B21" s="24" t="s">
        <v>73</v>
      </c>
      <c r="C21" s="53">
        <f>D8+10</f>
        <v>40</v>
      </c>
      <c r="D21" s="73">
        <f>E21-4</f>
        <v>66</v>
      </c>
      <c r="E21" s="74">
        <f>D$6+70</f>
        <v>70</v>
      </c>
      <c r="F21" s="75">
        <f>E21+4</f>
        <v>74</v>
      </c>
      <c r="G21" s="25"/>
      <c r="H21" s="29"/>
    </row>
    <row r="22" spans="1:9" ht="24" customHeight="1" thickBot="1" x14ac:dyDescent="0.35">
      <c r="A22" s="108" t="s">
        <v>74</v>
      </c>
      <c r="B22" s="109" t="s">
        <v>75</v>
      </c>
      <c r="C22" s="110">
        <f>D8+11</f>
        <v>41</v>
      </c>
      <c r="D22" s="111">
        <f>E22-2</f>
        <v>75</v>
      </c>
      <c r="E22" s="112">
        <f>D$6+77</f>
        <v>77</v>
      </c>
      <c r="F22" s="113">
        <f>E22+2</f>
        <v>79</v>
      </c>
      <c r="G22" s="114"/>
      <c r="H22" s="115"/>
    </row>
    <row r="26" spans="1:9" x14ac:dyDescent="0.3">
      <c r="I26" s="13"/>
    </row>
  </sheetData>
  <sheetProtection algorithmName="SHA-512" hashValue="3WsuVFrE4ZTFBDOsNKZCkw2lGjPhn1MjxPeijl6emV3WBcMeJW/Pg1VqNRU9atcrc2fm94IqUFY3uaxkKLyEQg==" saltValue="yUgnsxEsaDOE8g305HYPHg==" spinCount="100000" sheet="1" objects="1" scenarios="1"/>
  <mergeCells count="3">
    <mergeCell ref="C4:E4"/>
    <mergeCell ref="A6:C6"/>
    <mergeCell ref="A8:C8"/>
  </mergeCells>
  <conditionalFormatting sqref="D8">
    <cfRule type="cellIs" dxfId="14" priority="1" operator="lessThan">
      <formula>30</formula>
    </cfRule>
    <cfRule type="cellIs" dxfId="13" priority="2" operator="greaterThan">
      <formula>30</formula>
    </cfRule>
  </conditionalFormatting>
  <dataValidations count="1">
    <dataValidation type="whole" allowBlank="1" showInputMessage="1" showErrorMessage="1" error="Value must be between 0 and 6." sqref="E8" xr:uid="{00000000-0002-0000-0000-000000000000}">
      <formula1>0</formula1>
      <formula2>6</formula2>
    </dataValidation>
  </dataValidations>
  <pageMargins left="0.7" right="0.7" top="0.75" bottom="0.75" header="0.3" footer="0.3"/>
  <pageSetup paperSize="9" fitToHeight="0" orientation="landscape" r:id="rId1"/>
  <headerFooter alignWithMargins="0">
    <oddFooter>&amp;F</oddFooter>
  </headerFooter>
  <colBreaks count="1" manualBreakCount="1">
    <brk id="13"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
  <sheetViews>
    <sheetView zoomScaleSheetLayoutView="90" workbookViewId="0">
      <selection activeCell="J12" sqref="J12:J13"/>
    </sheetView>
  </sheetViews>
  <sheetFormatPr defaultColWidth="9.109375" defaultRowHeight="13.8" x14ac:dyDescent="0.3"/>
  <cols>
    <col min="1" max="1" width="27.77734375" style="11" customWidth="1"/>
    <col min="2" max="3" width="10.6640625" style="11" customWidth="1"/>
    <col min="4" max="6" width="14.33203125" style="11" customWidth="1"/>
    <col min="7" max="8" width="17.44140625" style="11" customWidth="1"/>
    <col min="9" max="9" width="4.109375" style="11" customWidth="1"/>
    <col min="10" max="10" width="12.44140625" style="13" customWidth="1"/>
    <col min="11" max="12" width="9.109375" style="13"/>
    <col min="13" max="13" width="4.33203125" style="13" customWidth="1"/>
    <col min="14" max="16384" width="9.109375" style="13"/>
  </cols>
  <sheetData>
    <row r="1" spans="1:14" ht="24" customHeight="1" x14ac:dyDescent="0.4">
      <c r="A1" s="10" t="s">
        <v>42</v>
      </c>
      <c r="B1" s="10"/>
      <c r="D1" s="12"/>
      <c r="E1" s="12"/>
    </row>
    <row r="2" spans="1:14" ht="16.2" customHeight="1" x14ac:dyDescent="0.3">
      <c r="A2" s="14" t="s">
        <v>67</v>
      </c>
      <c r="B2" s="14"/>
      <c r="N2" s="57"/>
    </row>
    <row r="3" spans="1:14" ht="14.25" customHeight="1" thickBot="1" x14ac:dyDescent="0.35">
      <c r="N3" s="57"/>
    </row>
    <row r="4" spans="1:14" ht="24" customHeight="1" thickBot="1" x14ac:dyDescent="0.35">
      <c r="A4" s="21" t="s">
        <v>0</v>
      </c>
      <c r="B4" s="21"/>
      <c r="C4" s="125"/>
      <c r="D4" s="126"/>
      <c r="E4" s="127"/>
      <c r="F4" s="13"/>
      <c r="G4" s="22" t="s">
        <v>1</v>
      </c>
      <c r="H4" s="23"/>
    </row>
    <row r="5" spans="1:14" ht="15" customHeight="1" thickBot="1" x14ac:dyDescent="0.35">
      <c r="A5" s="15"/>
      <c r="B5" s="15"/>
      <c r="C5" s="15"/>
      <c r="D5" s="15"/>
      <c r="E5" s="15"/>
      <c r="F5" s="15"/>
      <c r="G5" s="15"/>
      <c r="H5" s="15"/>
      <c r="I5" s="15"/>
    </row>
    <row r="6" spans="1:14" ht="33.75" customHeight="1" thickBot="1" x14ac:dyDescent="0.35">
      <c r="A6" s="128" t="s">
        <v>26</v>
      </c>
      <c r="B6" s="129"/>
      <c r="C6" s="129"/>
      <c r="D6" s="20"/>
      <c r="E6" s="88" t="s">
        <v>10</v>
      </c>
      <c r="F6" s="89"/>
      <c r="G6" s="34"/>
      <c r="H6" s="90"/>
      <c r="I6" s="15"/>
    </row>
    <row r="7" spans="1:14" ht="6.45" customHeight="1" thickBot="1" x14ac:dyDescent="0.35">
      <c r="A7" s="106"/>
      <c r="B7" s="107"/>
      <c r="C7" s="107"/>
      <c r="D7" s="107"/>
      <c r="E7" s="107"/>
      <c r="F7" s="107"/>
      <c r="G7" s="32"/>
      <c r="H7" s="36"/>
      <c r="I7" s="15"/>
    </row>
    <row r="8" spans="1:14" ht="39.75" customHeight="1" thickBot="1" x14ac:dyDescent="0.35">
      <c r="A8" s="130" t="s">
        <v>25</v>
      </c>
      <c r="B8" s="131"/>
      <c r="C8" s="131"/>
      <c r="D8" s="51">
        <v>31</v>
      </c>
      <c r="E8" s="51">
        <v>0</v>
      </c>
      <c r="F8" s="31"/>
      <c r="G8" s="87" t="s">
        <v>54</v>
      </c>
      <c r="H8" s="102">
        <f>D6+293-(D8*7+E8)</f>
        <v>76</v>
      </c>
      <c r="I8" s="15"/>
    </row>
    <row r="9" spans="1:14" ht="15" customHeight="1" x14ac:dyDescent="0.3">
      <c r="A9" s="106"/>
      <c r="B9" s="59"/>
      <c r="C9" s="107"/>
      <c r="D9" s="61" t="s">
        <v>22</v>
      </c>
      <c r="E9" s="61" t="s">
        <v>23</v>
      </c>
      <c r="F9" s="107"/>
      <c r="G9" s="50"/>
      <c r="H9" s="60"/>
      <c r="I9" s="15"/>
    </row>
    <row r="10" spans="1:14" ht="14.55" customHeight="1" x14ac:dyDescent="0.3">
      <c r="A10" s="106"/>
      <c r="B10" s="59" t="str">
        <f>IF(D8=31,"","This calendar can only be used for participants who enroll at 31 weeks gestation.")</f>
        <v/>
      </c>
      <c r="C10" s="107"/>
      <c r="D10" s="54"/>
      <c r="E10" s="54"/>
      <c r="F10" s="107"/>
      <c r="G10" s="52"/>
      <c r="H10" s="36"/>
      <c r="I10" s="15"/>
    </row>
    <row r="11" spans="1:14" ht="33.450000000000003" customHeight="1" thickBot="1" x14ac:dyDescent="0.35">
      <c r="A11" s="26" t="s">
        <v>9</v>
      </c>
      <c r="B11" s="49" t="s">
        <v>2</v>
      </c>
      <c r="C11" s="19" t="s">
        <v>24</v>
      </c>
      <c r="D11" s="26" t="s">
        <v>4</v>
      </c>
      <c r="E11" s="19" t="s">
        <v>8</v>
      </c>
      <c r="F11" s="27" t="s">
        <v>7</v>
      </c>
      <c r="G11" s="28" t="s">
        <v>6</v>
      </c>
      <c r="H11" s="27" t="s">
        <v>5</v>
      </c>
      <c r="I11" s="16"/>
    </row>
    <row r="12" spans="1:14" s="18" customFormat="1" ht="24.45" customHeight="1" thickTop="1" x14ac:dyDescent="0.3">
      <c r="A12" s="71" t="s">
        <v>11</v>
      </c>
      <c r="B12" s="24" t="s">
        <v>14</v>
      </c>
      <c r="C12" s="53">
        <f>D8+1</f>
        <v>32</v>
      </c>
      <c r="D12" s="73">
        <f>E12-6</f>
        <v>1</v>
      </c>
      <c r="E12" s="74">
        <f>D$6+7</f>
        <v>7</v>
      </c>
      <c r="F12" s="75">
        <f>E12+2</f>
        <v>9</v>
      </c>
      <c r="G12" s="25"/>
      <c r="H12" s="29"/>
      <c r="I12" s="17"/>
    </row>
    <row r="13" spans="1:14" s="18" customFormat="1" ht="24.45" customHeight="1" x14ac:dyDescent="0.3">
      <c r="A13" s="71" t="s">
        <v>57</v>
      </c>
      <c r="B13" s="24" t="s">
        <v>15</v>
      </c>
      <c r="C13" s="53">
        <f>D8+2</f>
        <v>33</v>
      </c>
      <c r="D13" s="73">
        <f>E13-4</f>
        <v>10</v>
      </c>
      <c r="E13" s="74">
        <f>D$6+14</f>
        <v>14</v>
      </c>
      <c r="F13" s="75">
        <f>E13+4</f>
        <v>18</v>
      </c>
      <c r="G13" s="25"/>
      <c r="H13" s="29"/>
      <c r="I13" s="17"/>
    </row>
    <row r="14" spans="1:14" s="18" customFormat="1" ht="24.45" customHeight="1" x14ac:dyDescent="0.3">
      <c r="A14" s="71" t="s">
        <v>12</v>
      </c>
      <c r="B14" s="24" t="s">
        <v>16</v>
      </c>
      <c r="C14" s="53">
        <f>D8+3</f>
        <v>34</v>
      </c>
      <c r="D14" s="73">
        <f>E14-2</f>
        <v>19</v>
      </c>
      <c r="E14" s="74">
        <f>D$6+21</f>
        <v>21</v>
      </c>
      <c r="F14" s="75">
        <f>E14+2</f>
        <v>23</v>
      </c>
      <c r="G14" s="25"/>
      <c r="H14" s="29"/>
      <c r="I14" s="17"/>
    </row>
    <row r="15" spans="1:14" s="18" customFormat="1" ht="24.45" customHeight="1" x14ac:dyDescent="0.3">
      <c r="A15" s="71" t="s">
        <v>58</v>
      </c>
      <c r="B15" s="24" t="s">
        <v>17</v>
      </c>
      <c r="C15" s="53">
        <f>D8+4</f>
        <v>35</v>
      </c>
      <c r="D15" s="73">
        <f>E15-4</f>
        <v>24</v>
      </c>
      <c r="E15" s="74">
        <f>D$6+28</f>
        <v>28</v>
      </c>
      <c r="F15" s="75">
        <f>E15+4</f>
        <v>32</v>
      </c>
      <c r="G15" s="25"/>
      <c r="H15" s="29"/>
      <c r="I15" s="17"/>
    </row>
    <row r="16" spans="1:14" s="18" customFormat="1" ht="24.45" customHeight="1" x14ac:dyDescent="0.3">
      <c r="A16" s="71" t="s">
        <v>13</v>
      </c>
      <c r="B16" s="24" t="s">
        <v>18</v>
      </c>
      <c r="C16" s="53">
        <f>D8+5</f>
        <v>36</v>
      </c>
      <c r="D16" s="73">
        <f>E16-2</f>
        <v>33</v>
      </c>
      <c r="E16" s="74">
        <f>D$6+35</f>
        <v>35</v>
      </c>
      <c r="F16" s="75">
        <f>E16+2</f>
        <v>37</v>
      </c>
      <c r="G16" s="25"/>
      <c r="H16" s="29"/>
      <c r="I16" s="17"/>
    </row>
    <row r="17" spans="1:9" ht="24.45" customHeight="1" x14ac:dyDescent="0.3">
      <c r="A17" s="71" t="s">
        <v>59</v>
      </c>
      <c r="B17" s="24" t="s">
        <v>60</v>
      </c>
      <c r="C17" s="53">
        <f>D8+6</f>
        <v>37</v>
      </c>
      <c r="D17" s="73">
        <f>E17-4</f>
        <v>38</v>
      </c>
      <c r="E17" s="74">
        <f>D$6+42</f>
        <v>42</v>
      </c>
      <c r="F17" s="75">
        <f>E17+4</f>
        <v>46</v>
      </c>
      <c r="G17" s="25"/>
      <c r="H17" s="29"/>
      <c r="I17" s="13"/>
    </row>
    <row r="18" spans="1:9" ht="24" customHeight="1" x14ac:dyDescent="0.3">
      <c r="A18" s="71" t="s">
        <v>62</v>
      </c>
      <c r="B18" s="24" t="s">
        <v>61</v>
      </c>
      <c r="C18" s="53">
        <f>D8+7</f>
        <v>38</v>
      </c>
      <c r="D18" s="73">
        <f>E18-2</f>
        <v>47</v>
      </c>
      <c r="E18" s="74">
        <f>D$6+49</f>
        <v>49</v>
      </c>
      <c r="F18" s="75">
        <f>E18+2</f>
        <v>51</v>
      </c>
      <c r="G18" s="25"/>
      <c r="H18" s="29"/>
    </row>
    <row r="19" spans="1:9" ht="24" customHeight="1" x14ac:dyDescent="0.3">
      <c r="A19" s="71" t="s">
        <v>64</v>
      </c>
      <c r="B19" s="24" t="s">
        <v>63</v>
      </c>
      <c r="C19" s="53">
        <f>D8+8</f>
        <v>39</v>
      </c>
      <c r="D19" s="73">
        <f>E19-4</f>
        <v>52</v>
      </c>
      <c r="E19" s="74">
        <f>D$6+56</f>
        <v>56</v>
      </c>
      <c r="F19" s="75">
        <f>E19+4</f>
        <v>60</v>
      </c>
      <c r="G19" s="25"/>
      <c r="H19" s="29"/>
    </row>
    <row r="20" spans="1:9" ht="24" customHeight="1" x14ac:dyDescent="0.3">
      <c r="A20" s="71" t="s">
        <v>65</v>
      </c>
      <c r="B20" s="24" t="s">
        <v>66</v>
      </c>
      <c r="C20" s="53">
        <f>D8+9</f>
        <v>40</v>
      </c>
      <c r="D20" s="73">
        <f>E20-2</f>
        <v>61</v>
      </c>
      <c r="E20" s="74">
        <f>D$6+63</f>
        <v>63</v>
      </c>
      <c r="F20" s="75">
        <f>E20+2</f>
        <v>65</v>
      </c>
      <c r="G20" s="25"/>
      <c r="H20" s="29"/>
    </row>
    <row r="21" spans="1:9" ht="24" customHeight="1" thickBot="1" x14ac:dyDescent="0.35">
      <c r="A21" s="108" t="s">
        <v>72</v>
      </c>
      <c r="B21" s="109" t="s">
        <v>73</v>
      </c>
      <c r="C21" s="110">
        <f>D8+10</f>
        <v>41</v>
      </c>
      <c r="D21" s="111">
        <f>E21-4</f>
        <v>66</v>
      </c>
      <c r="E21" s="112">
        <f>D$6+70</f>
        <v>70</v>
      </c>
      <c r="F21" s="113">
        <f>E21+4</f>
        <v>74</v>
      </c>
      <c r="G21" s="114"/>
      <c r="H21" s="115"/>
    </row>
    <row r="26" spans="1:9" x14ac:dyDescent="0.3">
      <c r="I26" s="13"/>
    </row>
  </sheetData>
  <sheetProtection algorithmName="SHA-512" hashValue="+azAf7aBjeawekFQkFDbnnRa8qe6SXv6ZTT11Lfvt9wv7ZkJPrNeZyLKCZJJ1nmWLvSN8Fd9MTRd+D6Tyhbc/Q==" saltValue="9M80gxs042zIzGVFaoWREA==" spinCount="100000" sheet="1" objects="1" scenarios="1"/>
  <mergeCells count="3">
    <mergeCell ref="C4:E4"/>
    <mergeCell ref="A6:C6"/>
    <mergeCell ref="A8:C8"/>
  </mergeCells>
  <conditionalFormatting sqref="D8">
    <cfRule type="cellIs" dxfId="12" priority="1" operator="lessThan">
      <formula>31</formula>
    </cfRule>
    <cfRule type="cellIs" dxfId="11" priority="2" operator="greaterThan">
      <formula>31</formula>
    </cfRule>
  </conditionalFormatting>
  <dataValidations count="1">
    <dataValidation type="whole" allowBlank="1" showInputMessage="1" showErrorMessage="1" error="Value must be between 0 and 6." sqref="E8" xr:uid="{00000000-0002-0000-0100-000000000000}">
      <formula1>0</formula1>
      <formula2>6</formula2>
    </dataValidation>
  </dataValidations>
  <pageMargins left="0.7" right="0.7" top="0.75" bottom="0.75" header="0.3" footer="0.3"/>
  <pageSetup paperSize="9" fitToHeight="0" orientation="landscape" r:id="rId1"/>
  <headerFooter alignWithMargins="0">
    <oddFooter>&amp;F</oddFooter>
  </headerFooter>
  <colBreaks count="1" manualBreakCount="1">
    <brk id="13" max="3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6"/>
  <sheetViews>
    <sheetView zoomScaleSheetLayoutView="90" workbookViewId="0">
      <selection activeCell="E16" sqref="E16"/>
    </sheetView>
  </sheetViews>
  <sheetFormatPr defaultColWidth="9.109375" defaultRowHeight="13.8" x14ac:dyDescent="0.3"/>
  <cols>
    <col min="1" max="1" width="27.77734375" style="11" customWidth="1"/>
    <col min="2" max="3" width="10.6640625" style="11" customWidth="1"/>
    <col min="4" max="6" width="14.33203125" style="11" customWidth="1"/>
    <col min="7" max="8" width="17.44140625" style="11" customWidth="1"/>
    <col min="9" max="9" width="4.109375" style="11" customWidth="1"/>
    <col min="10" max="10" width="12.44140625" style="13" customWidth="1"/>
    <col min="11" max="12" width="9.109375" style="13"/>
    <col min="13" max="13" width="4.33203125" style="13" customWidth="1"/>
    <col min="14" max="16384" width="9.109375" style="13"/>
  </cols>
  <sheetData>
    <row r="1" spans="1:14" ht="24" customHeight="1" x14ac:dyDescent="0.4">
      <c r="A1" s="10" t="s">
        <v>42</v>
      </c>
      <c r="B1" s="10"/>
      <c r="D1" s="12"/>
      <c r="E1" s="12"/>
    </row>
    <row r="2" spans="1:14" ht="16.2" customHeight="1" x14ac:dyDescent="0.3">
      <c r="A2" s="14" t="s">
        <v>71</v>
      </c>
      <c r="B2" s="14"/>
      <c r="N2" s="57"/>
    </row>
    <row r="3" spans="1:14" ht="14.25" customHeight="1" thickBot="1" x14ac:dyDescent="0.35">
      <c r="N3" s="57"/>
    </row>
    <row r="4" spans="1:14" ht="24" customHeight="1" thickBot="1" x14ac:dyDescent="0.35">
      <c r="A4" s="21" t="s">
        <v>0</v>
      </c>
      <c r="B4" s="21"/>
      <c r="C4" s="125"/>
      <c r="D4" s="126"/>
      <c r="E4" s="127"/>
      <c r="F4" s="13"/>
      <c r="G4" s="22" t="s">
        <v>1</v>
      </c>
      <c r="H4" s="23"/>
    </row>
    <row r="5" spans="1:14" ht="15" customHeight="1" thickBot="1" x14ac:dyDescent="0.35">
      <c r="A5" s="15"/>
      <c r="B5" s="15"/>
      <c r="C5" s="15"/>
      <c r="D5" s="15"/>
      <c r="E5" s="15"/>
      <c r="F5" s="15"/>
      <c r="G5" s="15"/>
      <c r="H5" s="15"/>
      <c r="I5" s="15"/>
    </row>
    <row r="6" spans="1:14" ht="33.75" customHeight="1" thickBot="1" x14ac:dyDescent="0.35">
      <c r="A6" s="128" t="s">
        <v>26</v>
      </c>
      <c r="B6" s="129"/>
      <c r="C6" s="129"/>
      <c r="D6" s="20"/>
      <c r="E6" s="88" t="s">
        <v>10</v>
      </c>
      <c r="F6" s="89"/>
      <c r="G6" s="34"/>
      <c r="H6" s="90"/>
      <c r="I6" s="15"/>
    </row>
    <row r="7" spans="1:14" ht="6.45" customHeight="1" thickBot="1" x14ac:dyDescent="0.35">
      <c r="A7" s="106"/>
      <c r="B7" s="107"/>
      <c r="C7" s="107"/>
      <c r="D7" s="107"/>
      <c r="E7" s="107"/>
      <c r="F7" s="107"/>
      <c r="G7" s="32"/>
      <c r="H7" s="36"/>
      <c r="I7" s="15"/>
    </row>
    <row r="8" spans="1:14" ht="39.75" customHeight="1" thickBot="1" x14ac:dyDescent="0.35">
      <c r="A8" s="130" t="s">
        <v>25</v>
      </c>
      <c r="B8" s="131"/>
      <c r="C8" s="131"/>
      <c r="D8" s="51">
        <v>32</v>
      </c>
      <c r="E8" s="51">
        <v>0</v>
      </c>
      <c r="F8" s="31"/>
      <c r="G8" s="87" t="s">
        <v>54</v>
      </c>
      <c r="H8" s="102">
        <f>D6+293-(D8*7+E8)</f>
        <v>69</v>
      </c>
      <c r="I8" s="15"/>
    </row>
    <row r="9" spans="1:14" ht="15" customHeight="1" x14ac:dyDescent="0.3">
      <c r="A9" s="106"/>
      <c r="B9" s="59"/>
      <c r="C9" s="107"/>
      <c r="D9" s="61" t="s">
        <v>22</v>
      </c>
      <c r="E9" s="61" t="s">
        <v>23</v>
      </c>
      <c r="F9" s="107"/>
      <c r="G9" s="50"/>
      <c r="H9" s="60"/>
      <c r="I9" s="15"/>
    </row>
    <row r="10" spans="1:14" ht="14.55" customHeight="1" x14ac:dyDescent="0.3">
      <c r="A10" s="106"/>
      <c r="B10" s="59" t="str">
        <f>IF(D8=32,"","This calendar can only be used for participants who enroll at 32 weeks gestation.")</f>
        <v/>
      </c>
      <c r="C10" s="107"/>
      <c r="D10" s="54"/>
      <c r="E10" s="54"/>
      <c r="F10" s="107"/>
      <c r="G10" s="52"/>
      <c r="H10" s="36"/>
      <c r="I10" s="15"/>
    </row>
    <row r="11" spans="1:14" ht="33.450000000000003" customHeight="1" thickBot="1" x14ac:dyDescent="0.35">
      <c r="A11" s="26" t="s">
        <v>9</v>
      </c>
      <c r="B11" s="49" t="s">
        <v>2</v>
      </c>
      <c r="C11" s="19" t="s">
        <v>24</v>
      </c>
      <c r="D11" s="26" t="s">
        <v>4</v>
      </c>
      <c r="E11" s="19" t="s">
        <v>8</v>
      </c>
      <c r="F11" s="27" t="s">
        <v>7</v>
      </c>
      <c r="G11" s="28" t="s">
        <v>6</v>
      </c>
      <c r="H11" s="27" t="s">
        <v>5</v>
      </c>
      <c r="I11" s="16"/>
    </row>
    <row r="12" spans="1:14" s="18" customFormat="1" ht="24.45" customHeight="1" thickTop="1" x14ac:dyDescent="0.3">
      <c r="A12" s="71" t="s">
        <v>11</v>
      </c>
      <c r="B12" s="24" t="s">
        <v>14</v>
      </c>
      <c r="C12" s="53">
        <f>D8+1</f>
        <v>33</v>
      </c>
      <c r="D12" s="73">
        <f>E12-6</f>
        <v>1</v>
      </c>
      <c r="E12" s="74">
        <f>D$6+7</f>
        <v>7</v>
      </c>
      <c r="F12" s="75">
        <f>E12+2</f>
        <v>9</v>
      </c>
      <c r="G12" s="25"/>
      <c r="H12" s="29"/>
      <c r="I12" s="17"/>
    </row>
    <row r="13" spans="1:14" s="18" customFormat="1" ht="24.45" customHeight="1" x14ac:dyDescent="0.3">
      <c r="A13" s="71" t="s">
        <v>57</v>
      </c>
      <c r="B13" s="24" t="s">
        <v>15</v>
      </c>
      <c r="C13" s="53">
        <f>D8+2</f>
        <v>34</v>
      </c>
      <c r="D13" s="73">
        <f>E13-4</f>
        <v>10</v>
      </c>
      <c r="E13" s="74">
        <f>D$6+14</f>
        <v>14</v>
      </c>
      <c r="F13" s="75">
        <f>E13+4</f>
        <v>18</v>
      </c>
      <c r="G13" s="25"/>
      <c r="H13" s="29"/>
      <c r="I13" s="17"/>
    </row>
    <row r="14" spans="1:14" s="18" customFormat="1" ht="24.45" customHeight="1" x14ac:dyDescent="0.3">
      <c r="A14" s="71" t="s">
        <v>12</v>
      </c>
      <c r="B14" s="24" t="s">
        <v>16</v>
      </c>
      <c r="C14" s="53">
        <f>D8+3</f>
        <v>35</v>
      </c>
      <c r="D14" s="73">
        <f>E14-2</f>
        <v>19</v>
      </c>
      <c r="E14" s="74">
        <f>D$6+21</f>
        <v>21</v>
      </c>
      <c r="F14" s="75">
        <f>E14+2</f>
        <v>23</v>
      </c>
      <c r="G14" s="25"/>
      <c r="H14" s="29"/>
      <c r="I14" s="17"/>
    </row>
    <row r="15" spans="1:14" s="18" customFormat="1" ht="24.45" customHeight="1" x14ac:dyDescent="0.3">
      <c r="A15" s="71" t="s">
        <v>58</v>
      </c>
      <c r="B15" s="24" t="s">
        <v>17</v>
      </c>
      <c r="C15" s="53">
        <f>D8+4</f>
        <v>36</v>
      </c>
      <c r="D15" s="73">
        <f>E15-4</f>
        <v>24</v>
      </c>
      <c r="E15" s="74">
        <f>D$6+28</f>
        <v>28</v>
      </c>
      <c r="F15" s="75">
        <f>E15+4</f>
        <v>32</v>
      </c>
      <c r="G15" s="25"/>
      <c r="H15" s="29"/>
      <c r="I15" s="17"/>
    </row>
    <row r="16" spans="1:14" s="18" customFormat="1" ht="24.45" customHeight="1" x14ac:dyDescent="0.3">
      <c r="A16" s="71" t="s">
        <v>13</v>
      </c>
      <c r="B16" s="24" t="s">
        <v>18</v>
      </c>
      <c r="C16" s="53">
        <f>D8+5</f>
        <v>37</v>
      </c>
      <c r="D16" s="73">
        <f>E16-2</f>
        <v>33</v>
      </c>
      <c r="E16" s="74">
        <f>D$6+35</f>
        <v>35</v>
      </c>
      <c r="F16" s="75">
        <f>E16+2</f>
        <v>37</v>
      </c>
      <c r="G16" s="25"/>
      <c r="H16" s="29"/>
      <c r="I16" s="17"/>
    </row>
    <row r="17" spans="1:9" ht="24.45" customHeight="1" x14ac:dyDescent="0.3">
      <c r="A17" s="71" t="s">
        <v>59</v>
      </c>
      <c r="B17" s="24" t="s">
        <v>60</v>
      </c>
      <c r="C17" s="53">
        <f>D8+6</f>
        <v>38</v>
      </c>
      <c r="D17" s="73">
        <f>E17-4</f>
        <v>38</v>
      </c>
      <c r="E17" s="74">
        <f>D$6+42</f>
        <v>42</v>
      </c>
      <c r="F17" s="75">
        <f>E17+4</f>
        <v>46</v>
      </c>
      <c r="G17" s="25"/>
      <c r="H17" s="29"/>
      <c r="I17" s="13"/>
    </row>
    <row r="18" spans="1:9" ht="24" customHeight="1" x14ac:dyDescent="0.3">
      <c r="A18" s="71" t="s">
        <v>62</v>
      </c>
      <c r="B18" s="24" t="s">
        <v>61</v>
      </c>
      <c r="C18" s="53">
        <f>D8+7</f>
        <v>39</v>
      </c>
      <c r="D18" s="73">
        <f>E18-2</f>
        <v>47</v>
      </c>
      <c r="E18" s="74">
        <f>D$6+49</f>
        <v>49</v>
      </c>
      <c r="F18" s="75">
        <f>E18+2</f>
        <v>51</v>
      </c>
      <c r="G18" s="25"/>
      <c r="H18" s="29"/>
    </row>
    <row r="19" spans="1:9" ht="24" customHeight="1" x14ac:dyDescent="0.3">
      <c r="A19" s="71" t="s">
        <v>64</v>
      </c>
      <c r="B19" s="24" t="s">
        <v>63</v>
      </c>
      <c r="C19" s="53">
        <f>D8+8</f>
        <v>40</v>
      </c>
      <c r="D19" s="73">
        <f>E19-4</f>
        <v>52</v>
      </c>
      <c r="E19" s="74">
        <f>D$6+56</f>
        <v>56</v>
      </c>
      <c r="F19" s="75">
        <f>E19+4</f>
        <v>60</v>
      </c>
      <c r="G19" s="25"/>
      <c r="H19" s="29"/>
    </row>
    <row r="20" spans="1:9" ht="24" customHeight="1" thickBot="1" x14ac:dyDescent="0.35">
      <c r="A20" s="108" t="s">
        <v>65</v>
      </c>
      <c r="B20" s="109" t="s">
        <v>66</v>
      </c>
      <c r="C20" s="110">
        <f>D8+9</f>
        <v>41</v>
      </c>
      <c r="D20" s="111">
        <f>E20-2</f>
        <v>61</v>
      </c>
      <c r="E20" s="112">
        <f>D$6+63</f>
        <v>63</v>
      </c>
      <c r="F20" s="113">
        <f>E20+2</f>
        <v>65</v>
      </c>
      <c r="G20" s="114"/>
      <c r="H20" s="115"/>
    </row>
    <row r="26" spans="1:9" x14ac:dyDescent="0.3">
      <c r="I26" s="13"/>
    </row>
  </sheetData>
  <sheetProtection algorithmName="SHA-512" hashValue="bC5A1W7hfWhs/W7yx/+ZejIecu4QO/DKH3WhZl9XJ0prWGc+e+iSzGILG4SM7A0+Qvj2CCGHypBHMBE4A7TVSw==" saltValue="9sT76uMxpWuMKULrHQ5NQg==" spinCount="100000" sheet="1" objects="1" scenarios="1"/>
  <mergeCells count="3">
    <mergeCell ref="C4:E4"/>
    <mergeCell ref="A6:C6"/>
    <mergeCell ref="A8:C8"/>
  </mergeCells>
  <conditionalFormatting sqref="D8">
    <cfRule type="cellIs" dxfId="10" priority="1" operator="lessThan">
      <formula>32</formula>
    </cfRule>
    <cfRule type="cellIs" dxfId="9" priority="2" operator="greaterThan">
      <formula>32</formula>
    </cfRule>
  </conditionalFormatting>
  <dataValidations count="1">
    <dataValidation type="whole" allowBlank="1" showInputMessage="1" showErrorMessage="1" error="Value must be between 0 and 6." sqref="E8" xr:uid="{00000000-0002-0000-0200-000000000000}">
      <formula1>0</formula1>
      <formula2>6</formula2>
    </dataValidation>
  </dataValidations>
  <pageMargins left="0.7" right="0.7" top="0.75" bottom="0.75" header="0.3" footer="0.3"/>
  <pageSetup paperSize="9" fitToHeight="0" orientation="landscape" r:id="rId1"/>
  <headerFooter alignWithMargins="0">
    <oddFooter>&amp;F</oddFooter>
  </headerFooter>
  <colBreaks count="1" manualBreakCount="1">
    <brk id="13" max="3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6"/>
  <sheetViews>
    <sheetView zoomScaleSheetLayoutView="90" workbookViewId="0">
      <selection activeCell="G18" sqref="G18"/>
    </sheetView>
  </sheetViews>
  <sheetFormatPr defaultColWidth="9.109375" defaultRowHeight="13.8" x14ac:dyDescent="0.3"/>
  <cols>
    <col min="1" max="1" width="27.77734375" style="11" customWidth="1"/>
    <col min="2" max="3" width="10.6640625" style="11" customWidth="1"/>
    <col min="4" max="6" width="14.33203125" style="11" customWidth="1"/>
    <col min="7" max="8" width="17.44140625" style="11" customWidth="1"/>
    <col min="9" max="9" width="4.109375" style="11" customWidth="1"/>
    <col min="10" max="10" width="12.44140625" style="13" customWidth="1"/>
    <col min="11" max="12" width="9.109375" style="13"/>
    <col min="13" max="13" width="4.33203125" style="13" customWidth="1"/>
    <col min="14" max="16384" width="9.109375" style="13"/>
  </cols>
  <sheetData>
    <row r="1" spans="1:14" ht="24" customHeight="1" x14ac:dyDescent="0.4">
      <c r="A1" s="10" t="s">
        <v>42</v>
      </c>
      <c r="B1" s="10"/>
      <c r="D1" s="12"/>
      <c r="E1" s="12"/>
    </row>
    <row r="2" spans="1:14" ht="16.2" customHeight="1" x14ac:dyDescent="0.3">
      <c r="A2" s="14" t="s">
        <v>70</v>
      </c>
      <c r="B2" s="14"/>
      <c r="N2" s="57"/>
    </row>
    <row r="3" spans="1:14" ht="14.25" customHeight="1" thickBot="1" x14ac:dyDescent="0.35">
      <c r="N3" s="57"/>
    </row>
    <row r="4" spans="1:14" ht="24" customHeight="1" thickBot="1" x14ac:dyDescent="0.35">
      <c r="A4" s="21" t="s">
        <v>0</v>
      </c>
      <c r="B4" s="21"/>
      <c r="C4" s="125"/>
      <c r="D4" s="126"/>
      <c r="E4" s="127"/>
      <c r="F4" s="13"/>
      <c r="G4" s="22" t="s">
        <v>1</v>
      </c>
      <c r="H4" s="23"/>
    </row>
    <row r="5" spans="1:14" ht="15" customHeight="1" thickBot="1" x14ac:dyDescent="0.35">
      <c r="A5" s="15"/>
      <c r="B5" s="15"/>
      <c r="C5" s="15"/>
      <c r="D5" s="15"/>
      <c r="E5" s="15"/>
      <c r="F5" s="15"/>
      <c r="G5" s="15"/>
      <c r="H5" s="15"/>
      <c r="I5" s="15"/>
    </row>
    <row r="6" spans="1:14" ht="33.75" customHeight="1" thickBot="1" x14ac:dyDescent="0.35">
      <c r="A6" s="128" t="s">
        <v>26</v>
      </c>
      <c r="B6" s="129"/>
      <c r="C6" s="129"/>
      <c r="D6" s="20"/>
      <c r="E6" s="88" t="s">
        <v>10</v>
      </c>
      <c r="F6" s="89"/>
      <c r="G6" s="34"/>
      <c r="H6" s="90"/>
      <c r="I6" s="15"/>
    </row>
    <row r="7" spans="1:14" ht="6.45" customHeight="1" thickBot="1" x14ac:dyDescent="0.35">
      <c r="A7" s="106"/>
      <c r="B7" s="107"/>
      <c r="C7" s="107"/>
      <c r="D7" s="107"/>
      <c r="E7" s="107"/>
      <c r="F7" s="107"/>
      <c r="G7" s="32"/>
      <c r="H7" s="36"/>
      <c r="I7" s="15"/>
    </row>
    <row r="8" spans="1:14" ht="39.75" customHeight="1" thickBot="1" x14ac:dyDescent="0.35">
      <c r="A8" s="130" t="s">
        <v>25</v>
      </c>
      <c r="B8" s="131"/>
      <c r="C8" s="131"/>
      <c r="D8" s="51">
        <v>33</v>
      </c>
      <c r="E8" s="51">
        <v>0</v>
      </c>
      <c r="F8" s="31"/>
      <c r="G8" s="87" t="s">
        <v>54</v>
      </c>
      <c r="H8" s="102">
        <f>D6+293-(D8*7+E8)</f>
        <v>62</v>
      </c>
      <c r="I8" s="15"/>
    </row>
    <row r="9" spans="1:14" ht="15" customHeight="1" x14ac:dyDescent="0.3">
      <c r="A9" s="106"/>
      <c r="B9" s="59"/>
      <c r="C9" s="107"/>
      <c r="D9" s="61" t="s">
        <v>22</v>
      </c>
      <c r="E9" s="61" t="s">
        <v>23</v>
      </c>
      <c r="F9" s="107"/>
      <c r="G9" s="50"/>
      <c r="H9" s="60"/>
      <c r="I9" s="15"/>
    </row>
    <row r="10" spans="1:14" ht="14.55" customHeight="1" x14ac:dyDescent="0.3">
      <c r="A10" s="106"/>
      <c r="B10" s="59" t="str">
        <f>IF(D8=33,"","This calendar can only be used for participants who enroll at 33 weeks gestation.")</f>
        <v/>
      </c>
      <c r="C10" s="107"/>
      <c r="D10" s="54"/>
      <c r="E10" s="54"/>
      <c r="F10" s="107"/>
      <c r="G10" s="52"/>
      <c r="H10" s="36"/>
      <c r="I10" s="15"/>
    </row>
    <row r="11" spans="1:14" ht="33.450000000000003" customHeight="1" thickBot="1" x14ac:dyDescent="0.35">
      <c r="A11" s="26" t="s">
        <v>9</v>
      </c>
      <c r="B11" s="49" t="s">
        <v>2</v>
      </c>
      <c r="C11" s="19" t="s">
        <v>24</v>
      </c>
      <c r="D11" s="26" t="s">
        <v>4</v>
      </c>
      <c r="E11" s="19" t="s">
        <v>8</v>
      </c>
      <c r="F11" s="27" t="s">
        <v>7</v>
      </c>
      <c r="G11" s="28" t="s">
        <v>6</v>
      </c>
      <c r="H11" s="27" t="s">
        <v>5</v>
      </c>
      <c r="I11" s="16"/>
    </row>
    <row r="12" spans="1:14" s="18" customFormat="1" ht="24.45" customHeight="1" thickTop="1" x14ac:dyDescent="0.3">
      <c r="A12" s="71" t="s">
        <v>11</v>
      </c>
      <c r="B12" s="24" t="s">
        <v>14</v>
      </c>
      <c r="C12" s="53">
        <f>D8+1</f>
        <v>34</v>
      </c>
      <c r="D12" s="73">
        <f>E12-6</f>
        <v>1</v>
      </c>
      <c r="E12" s="74">
        <f>D$6+7</f>
        <v>7</v>
      </c>
      <c r="F12" s="75">
        <f>E12+2</f>
        <v>9</v>
      </c>
      <c r="G12" s="25"/>
      <c r="H12" s="29"/>
      <c r="I12" s="17"/>
    </row>
    <row r="13" spans="1:14" s="18" customFormat="1" ht="24.45" customHeight="1" x14ac:dyDescent="0.3">
      <c r="A13" s="71" t="s">
        <v>57</v>
      </c>
      <c r="B13" s="24" t="s">
        <v>15</v>
      </c>
      <c r="C13" s="53">
        <f>D8+2</f>
        <v>35</v>
      </c>
      <c r="D13" s="73">
        <f>E13-4</f>
        <v>10</v>
      </c>
      <c r="E13" s="74">
        <f>D$6+14</f>
        <v>14</v>
      </c>
      <c r="F13" s="75">
        <f>E13+4</f>
        <v>18</v>
      </c>
      <c r="G13" s="25"/>
      <c r="H13" s="29"/>
      <c r="I13" s="17"/>
    </row>
    <row r="14" spans="1:14" s="18" customFormat="1" ht="24.45" customHeight="1" x14ac:dyDescent="0.3">
      <c r="A14" s="71" t="s">
        <v>12</v>
      </c>
      <c r="B14" s="24" t="s">
        <v>16</v>
      </c>
      <c r="C14" s="53">
        <f>D8+3</f>
        <v>36</v>
      </c>
      <c r="D14" s="73">
        <f>E14-2</f>
        <v>19</v>
      </c>
      <c r="E14" s="74">
        <f>D$6+21</f>
        <v>21</v>
      </c>
      <c r="F14" s="75">
        <f>E14+2</f>
        <v>23</v>
      </c>
      <c r="G14" s="25"/>
      <c r="H14" s="29"/>
      <c r="I14" s="17"/>
    </row>
    <row r="15" spans="1:14" s="18" customFormat="1" ht="24.45" customHeight="1" x14ac:dyDescent="0.3">
      <c r="A15" s="71" t="s">
        <v>58</v>
      </c>
      <c r="B15" s="24" t="s">
        <v>17</v>
      </c>
      <c r="C15" s="53">
        <f>D8+4</f>
        <v>37</v>
      </c>
      <c r="D15" s="73">
        <f>E15-4</f>
        <v>24</v>
      </c>
      <c r="E15" s="74">
        <f>D$6+28</f>
        <v>28</v>
      </c>
      <c r="F15" s="75">
        <f>E15+4</f>
        <v>32</v>
      </c>
      <c r="G15" s="25"/>
      <c r="H15" s="29"/>
      <c r="I15" s="17"/>
    </row>
    <row r="16" spans="1:14" s="18" customFormat="1" ht="24.45" customHeight="1" x14ac:dyDescent="0.3">
      <c r="A16" s="71" t="s">
        <v>13</v>
      </c>
      <c r="B16" s="24" t="s">
        <v>18</v>
      </c>
      <c r="C16" s="53">
        <f>D8+5</f>
        <v>38</v>
      </c>
      <c r="D16" s="73">
        <f>E16-2</f>
        <v>33</v>
      </c>
      <c r="E16" s="74">
        <f>D$6+35</f>
        <v>35</v>
      </c>
      <c r="F16" s="75">
        <f>E16+2</f>
        <v>37</v>
      </c>
      <c r="G16" s="25"/>
      <c r="H16" s="29"/>
      <c r="I16" s="17"/>
    </row>
    <row r="17" spans="1:9" ht="24.45" customHeight="1" x14ac:dyDescent="0.3">
      <c r="A17" s="71" t="s">
        <v>59</v>
      </c>
      <c r="B17" s="24" t="s">
        <v>60</v>
      </c>
      <c r="C17" s="53">
        <f>D8+6</f>
        <v>39</v>
      </c>
      <c r="D17" s="73">
        <f>E17-4</f>
        <v>38</v>
      </c>
      <c r="E17" s="74">
        <f>D$6+42</f>
        <v>42</v>
      </c>
      <c r="F17" s="75">
        <f>E17+4</f>
        <v>46</v>
      </c>
      <c r="G17" s="25"/>
      <c r="H17" s="29"/>
      <c r="I17" s="13"/>
    </row>
    <row r="18" spans="1:9" ht="24" customHeight="1" x14ac:dyDescent="0.3">
      <c r="A18" s="71" t="s">
        <v>62</v>
      </c>
      <c r="B18" s="24" t="s">
        <v>61</v>
      </c>
      <c r="C18" s="53">
        <f>D8+7</f>
        <v>40</v>
      </c>
      <c r="D18" s="73">
        <f>E18-2</f>
        <v>47</v>
      </c>
      <c r="E18" s="74">
        <f>D$6+49</f>
        <v>49</v>
      </c>
      <c r="F18" s="75">
        <f>E18+2</f>
        <v>51</v>
      </c>
      <c r="G18" s="25"/>
      <c r="H18" s="29"/>
    </row>
    <row r="19" spans="1:9" ht="24" customHeight="1" thickBot="1" x14ac:dyDescent="0.35">
      <c r="A19" s="108" t="s">
        <v>64</v>
      </c>
      <c r="B19" s="109" t="s">
        <v>63</v>
      </c>
      <c r="C19" s="110">
        <f>D8+8</f>
        <v>41</v>
      </c>
      <c r="D19" s="111">
        <f>E19-4</f>
        <v>52</v>
      </c>
      <c r="E19" s="112">
        <f>D$6+56</f>
        <v>56</v>
      </c>
      <c r="F19" s="113">
        <f>E19+4</f>
        <v>60</v>
      </c>
      <c r="G19" s="114"/>
      <c r="H19" s="115"/>
    </row>
    <row r="26" spans="1:9" x14ac:dyDescent="0.3">
      <c r="I26" s="13"/>
    </row>
  </sheetData>
  <sheetProtection algorithmName="SHA-512" hashValue="rZaHeh5nEVFoQbmefevV5rLyf1pQSaOg1RBUvcOOBZzdWJjJKjlfpyCnipGVHLXOs3L4rRc92xOSY6QqbIf9CQ==" saltValue="gRmBEHpkE9w7Eq4jRt8ngA==" spinCount="100000" sheet="1" objects="1" scenarios="1"/>
  <mergeCells count="3">
    <mergeCell ref="C4:E4"/>
    <mergeCell ref="A6:C6"/>
    <mergeCell ref="A8:C8"/>
  </mergeCells>
  <conditionalFormatting sqref="D8">
    <cfRule type="cellIs" dxfId="8" priority="1" operator="lessThan">
      <formula>33</formula>
    </cfRule>
    <cfRule type="cellIs" dxfId="7" priority="2" operator="greaterThan">
      <formula>33</formula>
    </cfRule>
  </conditionalFormatting>
  <dataValidations count="1">
    <dataValidation type="whole" allowBlank="1" showInputMessage="1" showErrorMessage="1" error="Value must be between 0 and 6." sqref="E8" xr:uid="{00000000-0002-0000-0300-000000000000}">
      <formula1>0</formula1>
      <formula2>6</formula2>
    </dataValidation>
  </dataValidations>
  <pageMargins left="0.7" right="0.7" top="0.75" bottom="0.75" header="0.3" footer="0.3"/>
  <pageSetup paperSize="9" fitToHeight="0" orientation="landscape" r:id="rId1"/>
  <headerFooter alignWithMargins="0">
    <oddFooter>&amp;F</oddFooter>
  </headerFooter>
  <colBreaks count="1" manualBreakCount="1">
    <brk id="13" max="3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6"/>
  <sheetViews>
    <sheetView zoomScaleSheetLayoutView="90" workbookViewId="0">
      <selection activeCell="E18" sqref="E18"/>
    </sheetView>
  </sheetViews>
  <sheetFormatPr defaultColWidth="9.109375" defaultRowHeight="13.8" x14ac:dyDescent="0.3"/>
  <cols>
    <col min="1" max="1" width="27.77734375" style="11" customWidth="1"/>
    <col min="2" max="3" width="10.6640625" style="11" customWidth="1"/>
    <col min="4" max="6" width="14.33203125" style="11" customWidth="1"/>
    <col min="7" max="8" width="17.44140625" style="11" customWidth="1"/>
    <col min="9" max="9" width="4.109375" style="11" customWidth="1"/>
    <col min="10" max="10" width="12.44140625" style="13" customWidth="1"/>
    <col min="11" max="12" width="9.109375" style="13"/>
    <col min="13" max="13" width="4.33203125" style="13" customWidth="1"/>
    <col min="14" max="16384" width="9.109375" style="13"/>
  </cols>
  <sheetData>
    <row r="1" spans="1:14" ht="24" customHeight="1" x14ac:dyDescent="0.4">
      <c r="A1" s="10" t="s">
        <v>42</v>
      </c>
      <c r="B1" s="10"/>
      <c r="D1" s="12"/>
      <c r="E1" s="12"/>
    </row>
    <row r="2" spans="1:14" ht="16.2" customHeight="1" x14ac:dyDescent="0.3">
      <c r="A2" s="14" t="s">
        <v>69</v>
      </c>
      <c r="B2" s="14"/>
      <c r="N2" s="57"/>
    </row>
    <row r="3" spans="1:14" ht="14.25" customHeight="1" thickBot="1" x14ac:dyDescent="0.35">
      <c r="N3" s="57"/>
    </row>
    <row r="4" spans="1:14" ht="24" customHeight="1" thickBot="1" x14ac:dyDescent="0.35">
      <c r="A4" s="21" t="s">
        <v>0</v>
      </c>
      <c r="B4" s="21"/>
      <c r="C4" s="125"/>
      <c r="D4" s="126"/>
      <c r="E4" s="127"/>
      <c r="F4" s="13"/>
      <c r="G4" s="22" t="s">
        <v>1</v>
      </c>
      <c r="H4" s="23"/>
    </row>
    <row r="5" spans="1:14" ht="15" customHeight="1" thickBot="1" x14ac:dyDescent="0.35">
      <c r="A5" s="15"/>
      <c r="B5" s="15"/>
      <c r="C5" s="15"/>
      <c r="D5" s="15"/>
      <c r="E5" s="15"/>
      <c r="F5" s="15"/>
      <c r="G5" s="15"/>
      <c r="H5" s="15"/>
      <c r="I5" s="15"/>
    </row>
    <row r="6" spans="1:14" ht="33.75" customHeight="1" thickBot="1" x14ac:dyDescent="0.35">
      <c r="A6" s="128" t="s">
        <v>26</v>
      </c>
      <c r="B6" s="129"/>
      <c r="C6" s="129"/>
      <c r="D6" s="20"/>
      <c r="E6" s="88" t="s">
        <v>10</v>
      </c>
      <c r="F6" s="89"/>
      <c r="G6" s="34"/>
      <c r="H6" s="90"/>
      <c r="I6" s="15"/>
    </row>
    <row r="7" spans="1:14" ht="6.45" customHeight="1" thickBot="1" x14ac:dyDescent="0.35">
      <c r="A7" s="106"/>
      <c r="B7" s="107"/>
      <c r="C7" s="107"/>
      <c r="D7" s="107"/>
      <c r="E7" s="107"/>
      <c r="F7" s="107"/>
      <c r="G7" s="32"/>
      <c r="H7" s="36"/>
      <c r="I7" s="15"/>
    </row>
    <row r="8" spans="1:14" ht="39.75" customHeight="1" thickBot="1" x14ac:dyDescent="0.35">
      <c r="A8" s="130" t="s">
        <v>25</v>
      </c>
      <c r="B8" s="131"/>
      <c r="C8" s="131"/>
      <c r="D8" s="51">
        <v>34</v>
      </c>
      <c r="E8" s="51">
        <v>0</v>
      </c>
      <c r="F8" s="31"/>
      <c r="G8" s="87" t="s">
        <v>54</v>
      </c>
      <c r="H8" s="102">
        <f>D6+293-(D8*7+E8)</f>
        <v>55</v>
      </c>
      <c r="I8" s="15"/>
    </row>
    <row r="9" spans="1:14" ht="15" customHeight="1" x14ac:dyDescent="0.3">
      <c r="A9" s="106"/>
      <c r="B9" s="59"/>
      <c r="C9" s="107"/>
      <c r="D9" s="61" t="s">
        <v>22</v>
      </c>
      <c r="E9" s="61" t="s">
        <v>23</v>
      </c>
      <c r="F9" s="107"/>
      <c r="G9" s="50"/>
      <c r="H9" s="60"/>
      <c r="I9" s="15"/>
    </row>
    <row r="10" spans="1:14" ht="14.55" customHeight="1" x14ac:dyDescent="0.3">
      <c r="A10" s="106"/>
      <c r="B10" s="59" t="str">
        <f>IF(D8=34,"","This calendar can only be used for participants who enroll at 34 weeks gestation.")</f>
        <v/>
      </c>
      <c r="C10" s="107"/>
      <c r="D10" s="54"/>
      <c r="E10" s="54"/>
      <c r="F10" s="107"/>
      <c r="G10" s="52"/>
      <c r="H10" s="36"/>
      <c r="I10" s="15"/>
    </row>
    <row r="11" spans="1:14" ht="33.450000000000003" customHeight="1" thickBot="1" x14ac:dyDescent="0.35">
      <c r="A11" s="26" t="s">
        <v>9</v>
      </c>
      <c r="B11" s="49" t="s">
        <v>2</v>
      </c>
      <c r="C11" s="19" t="s">
        <v>24</v>
      </c>
      <c r="D11" s="26" t="s">
        <v>4</v>
      </c>
      <c r="E11" s="19" t="s">
        <v>8</v>
      </c>
      <c r="F11" s="27" t="s">
        <v>7</v>
      </c>
      <c r="G11" s="28" t="s">
        <v>6</v>
      </c>
      <c r="H11" s="27" t="s">
        <v>5</v>
      </c>
      <c r="I11" s="16"/>
    </row>
    <row r="12" spans="1:14" s="18" customFormat="1" ht="24.45" customHeight="1" thickTop="1" x14ac:dyDescent="0.3">
      <c r="A12" s="71" t="s">
        <v>11</v>
      </c>
      <c r="B12" s="24" t="s">
        <v>14</v>
      </c>
      <c r="C12" s="53">
        <f>D8+1</f>
        <v>35</v>
      </c>
      <c r="D12" s="73">
        <f>E12-6</f>
        <v>1</v>
      </c>
      <c r="E12" s="74">
        <f>D$6+7</f>
        <v>7</v>
      </c>
      <c r="F12" s="75">
        <f>E12+2</f>
        <v>9</v>
      </c>
      <c r="G12" s="25"/>
      <c r="H12" s="29"/>
      <c r="I12" s="17"/>
    </row>
    <row r="13" spans="1:14" s="18" customFormat="1" ht="24.45" customHeight="1" x14ac:dyDescent="0.3">
      <c r="A13" s="71" t="s">
        <v>57</v>
      </c>
      <c r="B13" s="24" t="s">
        <v>15</v>
      </c>
      <c r="C13" s="53">
        <f>D8+2</f>
        <v>36</v>
      </c>
      <c r="D13" s="73">
        <f>E13-4</f>
        <v>10</v>
      </c>
      <c r="E13" s="74">
        <f>D$6+14</f>
        <v>14</v>
      </c>
      <c r="F13" s="75">
        <f>E13+4</f>
        <v>18</v>
      </c>
      <c r="G13" s="25"/>
      <c r="H13" s="29"/>
      <c r="I13" s="17"/>
    </row>
    <row r="14" spans="1:14" s="18" customFormat="1" ht="24.45" customHeight="1" x14ac:dyDescent="0.3">
      <c r="A14" s="71" t="s">
        <v>12</v>
      </c>
      <c r="B14" s="24" t="s">
        <v>16</v>
      </c>
      <c r="C14" s="53">
        <f>D8+3</f>
        <v>37</v>
      </c>
      <c r="D14" s="73">
        <f>E14-2</f>
        <v>19</v>
      </c>
      <c r="E14" s="74">
        <f>D$6+21</f>
        <v>21</v>
      </c>
      <c r="F14" s="75">
        <f>E14+2</f>
        <v>23</v>
      </c>
      <c r="G14" s="25"/>
      <c r="H14" s="29"/>
      <c r="I14" s="17"/>
    </row>
    <row r="15" spans="1:14" s="18" customFormat="1" ht="24.45" customHeight="1" x14ac:dyDescent="0.3">
      <c r="A15" s="71" t="s">
        <v>58</v>
      </c>
      <c r="B15" s="24" t="s">
        <v>17</v>
      </c>
      <c r="C15" s="53">
        <f>D8+4</f>
        <v>38</v>
      </c>
      <c r="D15" s="73">
        <f>E15-4</f>
        <v>24</v>
      </c>
      <c r="E15" s="74">
        <f>D$6+28</f>
        <v>28</v>
      </c>
      <c r="F15" s="75">
        <f>E15+4</f>
        <v>32</v>
      </c>
      <c r="G15" s="25"/>
      <c r="H15" s="29"/>
      <c r="I15" s="17"/>
    </row>
    <row r="16" spans="1:14" s="18" customFormat="1" ht="24.45" customHeight="1" x14ac:dyDescent="0.3">
      <c r="A16" s="71" t="s">
        <v>13</v>
      </c>
      <c r="B16" s="24" t="s">
        <v>18</v>
      </c>
      <c r="C16" s="53">
        <f>D8+5</f>
        <v>39</v>
      </c>
      <c r="D16" s="73">
        <f>E16-2</f>
        <v>33</v>
      </c>
      <c r="E16" s="74">
        <f>D$6+35</f>
        <v>35</v>
      </c>
      <c r="F16" s="75">
        <f>E16+2</f>
        <v>37</v>
      </c>
      <c r="G16" s="25"/>
      <c r="H16" s="29"/>
      <c r="I16" s="17"/>
    </row>
    <row r="17" spans="1:9" ht="24.45" customHeight="1" x14ac:dyDescent="0.3">
      <c r="A17" s="71" t="s">
        <v>59</v>
      </c>
      <c r="B17" s="24" t="s">
        <v>60</v>
      </c>
      <c r="C17" s="53">
        <f>D8+6</f>
        <v>40</v>
      </c>
      <c r="D17" s="73">
        <f>E17-4</f>
        <v>38</v>
      </c>
      <c r="E17" s="74">
        <f>D$6+42</f>
        <v>42</v>
      </c>
      <c r="F17" s="75">
        <f>E17+4</f>
        <v>46</v>
      </c>
      <c r="G17" s="25"/>
      <c r="H17" s="29"/>
      <c r="I17" s="13"/>
    </row>
    <row r="18" spans="1:9" ht="24" customHeight="1" thickBot="1" x14ac:dyDescent="0.35">
      <c r="A18" s="108" t="s">
        <v>62</v>
      </c>
      <c r="B18" s="109" t="s">
        <v>61</v>
      </c>
      <c r="C18" s="110">
        <f>D8+7</f>
        <v>41</v>
      </c>
      <c r="D18" s="111">
        <f>E18-2</f>
        <v>47</v>
      </c>
      <c r="E18" s="112">
        <f>D$6+49</f>
        <v>49</v>
      </c>
      <c r="F18" s="113">
        <f>E18+2</f>
        <v>51</v>
      </c>
      <c r="G18" s="114"/>
      <c r="H18" s="115"/>
    </row>
    <row r="26" spans="1:9" x14ac:dyDescent="0.3">
      <c r="I26" s="13"/>
    </row>
  </sheetData>
  <sheetProtection algorithmName="SHA-512" hashValue="DUV65hkihwxdGPeuGzQF6AXw1f9U+0yGtMWhBsM74eHN3GGcG4Z6Q7LhrDvyaBpblzmDJemRsBlJ/Rfeknr32Q==" saltValue="KhjAy8ZbOfsx2QiOHVjkoA==" spinCount="100000" sheet="1" objects="1" scenarios="1"/>
  <mergeCells count="3">
    <mergeCell ref="C4:E4"/>
    <mergeCell ref="A6:C6"/>
    <mergeCell ref="A8:C8"/>
  </mergeCells>
  <conditionalFormatting sqref="D8">
    <cfRule type="cellIs" dxfId="6" priority="1" operator="lessThan">
      <formula>34</formula>
    </cfRule>
    <cfRule type="cellIs" dxfId="5" priority="2" operator="greaterThan">
      <formula>34</formula>
    </cfRule>
  </conditionalFormatting>
  <dataValidations count="1">
    <dataValidation type="whole" allowBlank="1" showInputMessage="1" showErrorMessage="1" error="Value must be between 0 and 6." sqref="E8" xr:uid="{00000000-0002-0000-0400-000000000000}">
      <formula1>0</formula1>
      <formula2>6</formula2>
    </dataValidation>
  </dataValidations>
  <pageMargins left="0.7" right="0.7" top="0.75" bottom="0.75" header="0.3" footer="0.3"/>
  <pageSetup paperSize="9" fitToHeight="0" orientation="landscape" r:id="rId1"/>
  <headerFooter alignWithMargins="0">
    <oddFooter>&amp;F</oddFooter>
  </headerFooter>
  <colBreaks count="1" manualBreakCount="1">
    <brk id="13" max="3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26"/>
  <sheetViews>
    <sheetView zoomScaleSheetLayoutView="90" workbookViewId="0">
      <selection activeCell="C19" sqref="C19"/>
    </sheetView>
  </sheetViews>
  <sheetFormatPr defaultColWidth="9.109375" defaultRowHeight="13.8" x14ac:dyDescent="0.3"/>
  <cols>
    <col min="1" max="1" width="27.77734375" style="11" customWidth="1"/>
    <col min="2" max="3" width="10.6640625" style="11" customWidth="1"/>
    <col min="4" max="6" width="14.33203125" style="11" customWidth="1"/>
    <col min="7" max="8" width="17.44140625" style="11" customWidth="1"/>
    <col min="9" max="9" width="4.109375" style="11" customWidth="1"/>
    <col min="10" max="10" width="12.44140625" style="13" customWidth="1"/>
    <col min="11" max="12" width="9.109375" style="13"/>
    <col min="13" max="13" width="4.33203125" style="13" customWidth="1"/>
    <col min="14" max="16384" width="9.109375" style="13"/>
  </cols>
  <sheetData>
    <row r="1" spans="1:14" ht="24" customHeight="1" x14ac:dyDescent="0.4">
      <c r="A1" s="10" t="s">
        <v>42</v>
      </c>
      <c r="B1" s="10"/>
      <c r="D1" s="12"/>
      <c r="E1" s="12"/>
    </row>
    <row r="2" spans="1:14" ht="16.2" customHeight="1" x14ac:dyDescent="0.3">
      <c r="A2" s="14" t="s">
        <v>68</v>
      </c>
      <c r="B2" s="14"/>
      <c r="N2" s="57"/>
    </row>
    <row r="3" spans="1:14" ht="14.25" customHeight="1" thickBot="1" x14ac:dyDescent="0.35">
      <c r="N3" s="57"/>
    </row>
    <row r="4" spans="1:14" ht="24" customHeight="1" thickBot="1" x14ac:dyDescent="0.35">
      <c r="A4" s="21" t="s">
        <v>0</v>
      </c>
      <c r="B4" s="21"/>
      <c r="C4" s="125"/>
      <c r="D4" s="126"/>
      <c r="E4" s="127"/>
      <c r="F4" s="13"/>
      <c r="G4" s="22" t="s">
        <v>1</v>
      </c>
      <c r="H4" s="23"/>
    </row>
    <row r="5" spans="1:14" ht="15" customHeight="1" thickBot="1" x14ac:dyDescent="0.35">
      <c r="A5" s="15"/>
      <c r="B5" s="15"/>
      <c r="C5" s="15"/>
      <c r="D5" s="15"/>
      <c r="E5" s="15"/>
      <c r="F5" s="15"/>
      <c r="G5" s="15"/>
      <c r="H5" s="15"/>
      <c r="I5" s="15"/>
    </row>
    <row r="6" spans="1:14" ht="33.75" customHeight="1" thickBot="1" x14ac:dyDescent="0.35">
      <c r="A6" s="128" t="s">
        <v>26</v>
      </c>
      <c r="B6" s="129"/>
      <c r="C6" s="129"/>
      <c r="D6" s="20"/>
      <c r="E6" s="88" t="s">
        <v>10</v>
      </c>
      <c r="F6" s="89"/>
      <c r="G6" s="34"/>
      <c r="H6" s="90"/>
      <c r="I6" s="15"/>
    </row>
    <row r="7" spans="1:14" ht="6.45" customHeight="1" thickBot="1" x14ac:dyDescent="0.35">
      <c r="A7" s="104"/>
      <c r="B7" s="105"/>
      <c r="C7" s="105"/>
      <c r="D7" s="105"/>
      <c r="E7" s="105"/>
      <c r="F7" s="105"/>
      <c r="G7" s="32"/>
      <c r="H7" s="36"/>
      <c r="I7" s="15"/>
    </row>
    <row r="8" spans="1:14" ht="39.75" customHeight="1" thickBot="1" x14ac:dyDescent="0.35">
      <c r="A8" s="130" t="s">
        <v>25</v>
      </c>
      <c r="B8" s="131"/>
      <c r="C8" s="131"/>
      <c r="D8" s="51">
        <v>35</v>
      </c>
      <c r="E8" s="51">
        <v>0</v>
      </c>
      <c r="F8" s="31"/>
      <c r="G8" s="87" t="s">
        <v>54</v>
      </c>
      <c r="H8" s="102">
        <f>D6+293-(D8*7+E8)</f>
        <v>48</v>
      </c>
      <c r="I8" s="15"/>
    </row>
    <row r="9" spans="1:14" ht="15" customHeight="1" x14ac:dyDescent="0.3">
      <c r="A9" s="104"/>
      <c r="B9" s="59"/>
      <c r="C9" s="105"/>
      <c r="D9" s="61" t="s">
        <v>22</v>
      </c>
      <c r="E9" s="61" t="s">
        <v>23</v>
      </c>
      <c r="F9" s="105"/>
      <c r="G9" s="50"/>
      <c r="H9" s="60"/>
      <c r="I9" s="15"/>
    </row>
    <row r="10" spans="1:14" ht="14.55" customHeight="1" x14ac:dyDescent="0.3">
      <c r="A10" s="104"/>
      <c r="B10" s="59" t="str">
        <f>IF(D8=35,"","This calendar can only be used for participants who enroll at 35 weeks gestation.")</f>
        <v/>
      </c>
      <c r="C10" s="105"/>
      <c r="D10" s="54"/>
      <c r="E10" s="54"/>
      <c r="F10" s="105"/>
      <c r="G10" s="52"/>
      <c r="H10" s="36"/>
      <c r="I10" s="15"/>
    </row>
    <row r="11" spans="1:14" ht="33.450000000000003" customHeight="1" thickBot="1" x14ac:dyDescent="0.35">
      <c r="A11" s="26" t="s">
        <v>9</v>
      </c>
      <c r="B11" s="49" t="s">
        <v>2</v>
      </c>
      <c r="C11" s="19" t="s">
        <v>24</v>
      </c>
      <c r="D11" s="26" t="s">
        <v>4</v>
      </c>
      <c r="E11" s="19" t="s">
        <v>8</v>
      </c>
      <c r="F11" s="27" t="s">
        <v>7</v>
      </c>
      <c r="G11" s="28" t="s">
        <v>6</v>
      </c>
      <c r="H11" s="27" t="s">
        <v>5</v>
      </c>
      <c r="I11" s="16"/>
    </row>
    <row r="12" spans="1:14" s="18" customFormat="1" ht="24.45" customHeight="1" thickTop="1" x14ac:dyDescent="0.3">
      <c r="A12" s="71" t="s">
        <v>11</v>
      </c>
      <c r="B12" s="24" t="s">
        <v>14</v>
      </c>
      <c r="C12" s="53">
        <f>D8+1</f>
        <v>36</v>
      </c>
      <c r="D12" s="73">
        <f>E12-6</f>
        <v>1</v>
      </c>
      <c r="E12" s="74">
        <f>D$6+7</f>
        <v>7</v>
      </c>
      <c r="F12" s="75">
        <f>E12+2</f>
        <v>9</v>
      </c>
      <c r="G12" s="25"/>
      <c r="H12" s="29"/>
      <c r="I12" s="17"/>
    </row>
    <row r="13" spans="1:14" s="18" customFormat="1" ht="24.45" customHeight="1" x14ac:dyDescent="0.3">
      <c r="A13" s="71" t="s">
        <v>57</v>
      </c>
      <c r="B13" s="24" t="s">
        <v>15</v>
      </c>
      <c r="C13" s="53">
        <f>D8+2</f>
        <v>37</v>
      </c>
      <c r="D13" s="73">
        <f>E13-4</f>
        <v>10</v>
      </c>
      <c r="E13" s="74">
        <f>D$6+14</f>
        <v>14</v>
      </c>
      <c r="F13" s="75">
        <f>E13+4</f>
        <v>18</v>
      </c>
      <c r="G13" s="25"/>
      <c r="H13" s="29"/>
      <c r="I13" s="17"/>
    </row>
    <row r="14" spans="1:14" s="18" customFormat="1" ht="24.45" customHeight="1" x14ac:dyDescent="0.3">
      <c r="A14" s="71" t="s">
        <v>12</v>
      </c>
      <c r="B14" s="24" t="s">
        <v>16</v>
      </c>
      <c r="C14" s="53">
        <f>D8+3</f>
        <v>38</v>
      </c>
      <c r="D14" s="73">
        <f>E14-2</f>
        <v>19</v>
      </c>
      <c r="E14" s="74">
        <f>D$6+21</f>
        <v>21</v>
      </c>
      <c r="F14" s="75">
        <f>E14+2</f>
        <v>23</v>
      </c>
      <c r="G14" s="25"/>
      <c r="H14" s="29"/>
      <c r="I14" s="17"/>
    </row>
    <row r="15" spans="1:14" s="18" customFormat="1" ht="24.45" customHeight="1" x14ac:dyDescent="0.3">
      <c r="A15" s="71" t="s">
        <v>58</v>
      </c>
      <c r="B15" s="24" t="s">
        <v>17</v>
      </c>
      <c r="C15" s="53">
        <f>D8+4</f>
        <v>39</v>
      </c>
      <c r="D15" s="73">
        <f>E15-4</f>
        <v>24</v>
      </c>
      <c r="E15" s="74">
        <f>D$6+28</f>
        <v>28</v>
      </c>
      <c r="F15" s="75">
        <f>E15+4</f>
        <v>32</v>
      </c>
      <c r="G15" s="25"/>
      <c r="H15" s="29"/>
      <c r="I15" s="17"/>
    </row>
    <row r="16" spans="1:14" s="18" customFormat="1" ht="24.45" customHeight="1" x14ac:dyDescent="0.3">
      <c r="A16" s="71" t="s">
        <v>13</v>
      </c>
      <c r="B16" s="24" t="s">
        <v>18</v>
      </c>
      <c r="C16" s="53">
        <f>D8+5</f>
        <v>40</v>
      </c>
      <c r="D16" s="73">
        <f>E16-2</f>
        <v>33</v>
      </c>
      <c r="E16" s="74">
        <f>D$6+35</f>
        <v>35</v>
      </c>
      <c r="F16" s="75">
        <f>E16+2</f>
        <v>37</v>
      </c>
      <c r="G16" s="25"/>
      <c r="H16" s="29"/>
      <c r="I16" s="17"/>
    </row>
    <row r="17" spans="1:9" ht="24.45" customHeight="1" thickBot="1" x14ac:dyDescent="0.35">
      <c r="A17" s="108" t="s">
        <v>59</v>
      </c>
      <c r="B17" s="109" t="s">
        <v>60</v>
      </c>
      <c r="C17" s="110">
        <f>D8+6</f>
        <v>41</v>
      </c>
      <c r="D17" s="111">
        <f>E17-4</f>
        <v>38</v>
      </c>
      <c r="E17" s="112">
        <f>D$6+42</f>
        <v>42</v>
      </c>
      <c r="F17" s="113">
        <f>E17+4</f>
        <v>46</v>
      </c>
      <c r="G17" s="114"/>
      <c r="H17" s="115"/>
      <c r="I17" s="13"/>
    </row>
    <row r="26" spans="1:9" x14ac:dyDescent="0.3">
      <c r="I26" s="13"/>
    </row>
  </sheetData>
  <sheetProtection algorithmName="SHA-512" hashValue="SOSkXCSXGVwv2T4ejCEWYts+SiwoXK1KfNpkF6/n9ycQlTfhYeGfWOQlxgF+BKFhicngPpwJDJUmHGTfVyf2ew==" saltValue="alH609n1k4eGZbrXohYnwA==" spinCount="100000" sheet="1" objects="1" scenarios="1"/>
  <mergeCells count="3">
    <mergeCell ref="C4:E4"/>
    <mergeCell ref="A6:C6"/>
    <mergeCell ref="A8:C8"/>
  </mergeCells>
  <conditionalFormatting sqref="D8">
    <cfRule type="cellIs" dxfId="4" priority="1" operator="lessThan">
      <formula>35</formula>
    </cfRule>
    <cfRule type="cellIs" dxfId="3" priority="2" operator="greaterThan">
      <formula>35</formula>
    </cfRule>
  </conditionalFormatting>
  <dataValidations count="1">
    <dataValidation type="whole" allowBlank="1" showInputMessage="1" showErrorMessage="1" error="Value must be between 0 and 6." sqref="E8" xr:uid="{00000000-0002-0000-0500-000000000000}">
      <formula1>0</formula1>
      <formula2>6</formula2>
    </dataValidation>
  </dataValidations>
  <pageMargins left="0.7" right="0.7" top="0.75" bottom="0.75" header="0.3" footer="0.3"/>
  <pageSetup paperSize="9" fitToHeight="0" orientation="landscape" r:id="rId1"/>
  <headerFooter alignWithMargins="0">
    <oddFooter>&amp;F</oddFooter>
  </headerFooter>
  <colBreaks count="1" manualBreakCount="1">
    <brk id="13" max="37"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8"/>
  <sheetViews>
    <sheetView workbookViewId="0">
      <selection activeCell="J6" sqref="J6"/>
    </sheetView>
  </sheetViews>
  <sheetFormatPr defaultColWidth="8.77734375" defaultRowHeight="13.2" x14ac:dyDescent="0.25"/>
  <cols>
    <col min="1" max="1" width="13.109375" style="57" customWidth="1"/>
    <col min="2" max="2" width="10.33203125" style="57" customWidth="1"/>
    <col min="3" max="3" width="21" style="57" customWidth="1"/>
    <col min="4" max="4" width="4.109375" style="57" customWidth="1"/>
    <col min="5" max="5" width="13.6640625" style="57" customWidth="1"/>
    <col min="6" max="6" width="6.44140625" style="57" customWidth="1"/>
    <col min="7" max="8" width="11.44140625" style="57" customWidth="1"/>
    <col min="9" max="9" width="25.44140625" style="57" customWidth="1"/>
    <col min="10" max="13" width="8.77734375" style="57"/>
    <col min="14" max="14" width="5.109375" style="57" customWidth="1"/>
    <col min="15" max="16384" width="8.77734375" style="57"/>
  </cols>
  <sheetData>
    <row r="1" spans="1:9" ht="26.25" customHeight="1" x14ac:dyDescent="0.4">
      <c r="A1" s="103" t="s">
        <v>78</v>
      </c>
      <c r="B1" s="7"/>
      <c r="C1" s="7"/>
      <c r="D1" s="7"/>
      <c r="E1" s="7"/>
      <c r="F1" s="1"/>
    </row>
    <row r="2" spans="1:9" ht="13.8" thickBot="1" x14ac:dyDescent="0.3">
      <c r="A2" s="6"/>
      <c r="B2" s="6"/>
      <c r="C2" s="6"/>
      <c r="D2" s="6"/>
      <c r="E2" s="6"/>
    </row>
    <row r="3" spans="1:9" ht="39.75" customHeight="1" thickBot="1" x14ac:dyDescent="0.35">
      <c r="A3" s="2" t="s">
        <v>3</v>
      </c>
      <c r="B3" s="9"/>
      <c r="C3" s="62"/>
      <c r="D3" s="3"/>
      <c r="E3" s="2" t="s">
        <v>33</v>
      </c>
      <c r="F3" s="9"/>
      <c r="G3" s="63">
        <v>30</v>
      </c>
      <c r="H3" s="51">
        <v>0</v>
      </c>
      <c r="I3" s="85" t="str">
        <f>IF(G3&gt;35,"GA is greater than allowable GA at enrollment for this cohort","")</f>
        <v/>
      </c>
    </row>
    <row r="4" spans="1:9" ht="21" customHeight="1" x14ac:dyDescent="0.25">
      <c r="A4" s="4" t="s">
        <v>27</v>
      </c>
      <c r="B4" s="4"/>
      <c r="C4" s="4"/>
      <c r="D4" s="5"/>
      <c r="E4" s="9"/>
      <c r="F4" s="9"/>
      <c r="G4" s="64" t="s">
        <v>22</v>
      </c>
      <c r="H4" s="64" t="s">
        <v>23</v>
      </c>
    </row>
    <row r="5" spans="1:9" ht="14.55" customHeight="1" thickBot="1" x14ac:dyDescent="0.3">
      <c r="A5" s="6"/>
      <c r="B5" s="6"/>
      <c r="C5" s="6"/>
      <c r="D5" s="8"/>
      <c r="E5" s="6"/>
      <c r="F5" s="9"/>
      <c r="G5" s="9"/>
      <c r="H5" s="9"/>
      <c r="I5" s="9"/>
    </row>
    <row r="6" spans="1:9" ht="47.25" customHeight="1" thickBot="1" x14ac:dyDescent="0.35">
      <c r="A6" s="6"/>
      <c r="B6" s="6"/>
      <c r="C6" s="6"/>
      <c r="D6" s="8"/>
      <c r="E6" s="133" t="s">
        <v>34</v>
      </c>
      <c r="F6" s="133"/>
      <c r="G6" s="135">
        <f>C3+210-(G3*7+H3)</f>
        <v>0</v>
      </c>
      <c r="H6" s="136"/>
      <c r="I6" s="134" t="str">
        <f>IF(G6&gt;C8,"Based on GA at screening, participant cannot be enrolled within 35-day screening window","")</f>
        <v/>
      </c>
    </row>
    <row r="7" spans="1:9" ht="14.55" customHeight="1" thickBot="1" x14ac:dyDescent="0.3">
      <c r="A7" s="6"/>
      <c r="B7" s="6"/>
      <c r="C7" s="6"/>
      <c r="D7" s="8"/>
      <c r="E7" s="6"/>
      <c r="F7" s="9"/>
      <c r="G7" s="9"/>
      <c r="H7" s="9"/>
      <c r="I7" s="134"/>
    </row>
    <row r="8" spans="1:9" ht="47.25" customHeight="1" thickBot="1" x14ac:dyDescent="0.3">
      <c r="A8" s="132" t="s">
        <v>37</v>
      </c>
      <c r="B8" s="132"/>
      <c r="C8" s="65">
        <f>C3+35</f>
        <v>35</v>
      </c>
      <c r="D8" s="58"/>
      <c r="E8" s="132" t="s">
        <v>35</v>
      </c>
      <c r="F8" s="132"/>
      <c r="G8" s="137">
        <f>C3+251-(G3*7+H3)</f>
        <v>41</v>
      </c>
      <c r="H8" s="138"/>
      <c r="I8" s="134"/>
    </row>
    <row r="9" spans="1:9" ht="18" customHeight="1" thickBot="1" x14ac:dyDescent="0.3">
      <c r="A9" s="9"/>
      <c r="B9" s="9"/>
      <c r="C9" s="9"/>
      <c r="D9" s="9"/>
      <c r="E9" s="9"/>
      <c r="F9" s="9"/>
      <c r="G9" s="9"/>
      <c r="H9" s="9"/>
      <c r="I9" s="134"/>
    </row>
    <row r="10" spans="1:9" ht="47.25" customHeight="1" thickBot="1" x14ac:dyDescent="0.35">
      <c r="A10" s="9"/>
      <c r="B10" s="9"/>
      <c r="C10" s="9"/>
      <c r="D10" s="9"/>
      <c r="E10" s="133" t="s">
        <v>36</v>
      </c>
      <c r="F10" s="133"/>
      <c r="G10" s="139">
        <f>IF(C8&gt;G8,G8,C8)</f>
        <v>35</v>
      </c>
      <c r="H10" s="140"/>
      <c r="I10" s="134"/>
    </row>
    <row r="15" spans="1:9" x14ac:dyDescent="0.25">
      <c r="C15" s="66"/>
    </row>
    <row r="18" spans="13:13" x14ac:dyDescent="0.25">
      <c r="M18" s="124"/>
    </row>
  </sheetData>
  <sheetProtection sheet="1" objects="1" scenarios="1"/>
  <mergeCells count="8">
    <mergeCell ref="A8:B8"/>
    <mergeCell ref="E6:F6"/>
    <mergeCell ref="I6:I10"/>
    <mergeCell ref="G6:H6"/>
    <mergeCell ref="E8:F8"/>
    <mergeCell ref="G8:H8"/>
    <mergeCell ref="E10:F10"/>
    <mergeCell ref="G10:H10"/>
  </mergeCells>
  <conditionalFormatting sqref="G6:H6">
    <cfRule type="cellIs" dxfId="2" priority="3" operator="greaterThan">
      <formula>$G$10</formula>
    </cfRule>
  </conditionalFormatting>
  <conditionalFormatting sqref="G10:H10">
    <cfRule type="cellIs" dxfId="1" priority="2" operator="lessThan">
      <formula>$G$6</formula>
    </cfRule>
  </conditionalFormatting>
  <conditionalFormatting sqref="G3">
    <cfRule type="cellIs" dxfId="0" priority="1" operator="greaterThan">
      <formula>37</formula>
    </cfRule>
  </conditionalFormatting>
  <dataValidations count="2">
    <dataValidation type="date" errorStyle="warning" operator="lessThanOrEqual" allowBlank="1" showInputMessage="1" showErrorMessage="1" errorTitle="Date Warning" error="This date is in the future. Please correct." sqref="C3" xr:uid="{00000000-0002-0000-0800-000000000000}">
      <formula1>TODAY()</formula1>
    </dataValidation>
    <dataValidation type="whole" allowBlank="1" showInputMessage="1" showErrorMessage="1" error="Value must be between 0 and 6." sqref="H3" xr:uid="{00000000-0002-0000-0800-000001000000}">
      <formula1>0</formula1>
      <formula2>6</formula2>
    </dataValidation>
  </dataValidations>
  <pageMargins left="0.7" right="0.7" top="0.75" bottom="0.75" header="0.3" footer="0.3"/>
  <pageSetup fitToHeight="0" orientation="landscape" r:id="rId1"/>
  <headerFooter alignWithMargins="0">
    <oddFooter>&amp;F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31"/>
  <sheetViews>
    <sheetView tabSelected="1" zoomScaleSheetLayoutView="90" workbookViewId="0">
      <selection activeCell="I1" sqref="I1"/>
    </sheetView>
  </sheetViews>
  <sheetFormatPr defaultColWidth="9.109375" defaultRowHeight="13.8" x14ac:dyDescent="0.3"/>
  <cols>
    <col min="1" max="1" width="30.109375" style="11" customWidth="1"/>
    <col min="2" max="2" width="9.77734375" style="11" customWidth="1"/>
    <col min="3" max="3" width="11.6640625" style="11" customWidth="1"/>
    <col min="4" max="4" width="13.44140625" style="11" customWidth="1"/>
    <col min="5" max="6" width="12.6640625" style="11" customWidth="1"/>
    <col min="7" max="7" width="14.6640625" style="11" customWidth="1"/>
    <col min="8" max="8" width="14.44140625" style="11" customWidth="1"/>
    <col min="9" max="9" width="4.109375" style="11" customWidth="1"/>
    <col min="10" max="10" width="12.44140625" style="13" customWidth="1"/>
    <col min="11" max="16384" width="9.109375" style="13"/>
  </cols>
  <sheetData>
    <row r="1" spans="1:9" ht="24" customHeight="1" x14ac:dyDescent="0.4">
      <c r="A1" s="10" t="s">
        <v>53</v>
      </c>
      <c r="B1" s="10"/>
      <c r="D1" s="12"/>
      <c r="E1" s="12"/>
    </row>
    <row r="2" spans="1:9" ht="5.25" customHeight="1" thickBot="1" x14ac:dyDescent="0.35"/>
    <row r="3" spans="1:9" ht="15" customHeight="1" thickBot="1" x14ac:dyDescent="0.35">
      <c r="A3" s="21" t="s">
        <v>45</v>
      </c>
      <c r="B3" s="21"/>
      <c r="C3" s="125"/>
      <c r="D3" s="126"/>
      <c r="E3" s="127"/>
      <c r="F3" s="13"/>
      <c r="G3" s="22" t="s">
        <v>1</v>
      </c>
      <c r="H3" s="23"/>
    </row>
    <row r="4" spans="1:9" ht="9" customHeight="1" thickBot="1" x14ac:dyDescent="0.35">
      <c r="A4" s="13"/>
      <c r="B4" s="13"/>
      <c r="C4" s="13"/>
      <c r="D4" s="13"/>
      <c r="E4" s="13"/>
      <c r="F4" s="13"/>
      <c r="G4" s="13"/>
      <c r="H4" s="13"/>
      <c r="I4" s="13"/>
    </row>
    <row r="5" spans="1:9" ht="18.75" customHeight="1" thickBot="1" x14ac:dyDescent="0.35">
      <c r="A5" s="128" t="s">
        <v>19</v>
      </c>
      <c r="B5" s="129"/>
      <c r="C5" s="129"/>
      <c r="D5" s="20"/>
      <c r="E5" s="88" t="s">
        <v>10</v>
      </c>
      <c r="F5" s="89"/>
      <c r="G5" s="34"/>
      <c r="H5" s="90"/>
      <c r="I5" s="15"/>
    </row>
    <row r="6" spans="1:9" ht="15.75" customHeight="1" thickBot="1" x14ac:dyDescent="0.35">
      <c r="A6" s="91" t="s">
        <v>43</v>
      </c>
      <c r="B6" s="92"/>
      <c r="C6" s="93"/>
      <c r="D6" s="93"/>
      <c r="E6" s="93"/>
      <c r="F6" s="93"/>
      <c r="G6" s="94"/>
      <c r="H6" s="95"/>
      <c r="I6" s="15"/>
    </row>
    <row r="7" spans="1:9" ht="30" customHeight="1" thickBot="1" x14ac:dyDescent="0.35">
      <c r="A7" s="42" t="s">
        <v>9</v>
      </c>
      <c r="B7" s="149" t="s">
        <v>2</v>
      </c>
      <c r="C7" s="150"/>
      <c r="D7" s="42" t="s">
        <v>4</v>
      </c>
      <c r="E7" s="43" t="s">
        <v>8</v>
      </c>
      <c r="F7" s="44" t="s">
        <v>7</v>
      </c>
      <c r="G7" s="45" t="s">
        <v>6</v>
      </c>
      <c r="H7" s="44" t="s">
        <v>5</v>
      </c>
      <c r="I7" s="16"/>
    </row>
    <row r="8" spans="1:9" ht="21" customHeight="1" thickTop="1" x14ac:dyDescent="0.3">
      <c r="A8" s="69" t="s">
        <v>20</v>
      </c>
      <c r="B8" s="147">
        <v>101</v>
      </c>
      <c r="C8" s="148"/>
      <c r="D8" s="76">
        <f>D5</f>
        <v>0</v>
      </c>
      <c r="E8" s="86" t="s">
        <v>41</v>
      </c>
      <c r="F8" s="78">
        <f>D5+14</f>
        <v>14</v>
      </c>
      <c r="G8" s="40"/>
      <c r="H8" s="37"/>
      <c r="I8" s="13"/>
    </row>
    <row r="9" spans="1:9" ht="21" customHeight="1" x14ac:dyDescent="0.3">
      <c r="A9" s="69" t="s">
        <v>40</v>
      </c>
      <c r="B9" s="141">
        <v>102</v>
      </c>
      <c r="C9" s="142"/>
      <c r="D9" s="76">
        <f>E9-7</f>
        <v>0</v>
      </c>
      <c r="E9" s="77">
        <f>D5+7</f>
        <v>7</v>
      </c>
      <c r="F9" s="78">
        <f>E9+7</f>
        <v>14</v>
      </c>
      <c r="G9" s="40"/>
      <c r="H9" s="38"/>
      <c r="I9" s="13"/>
    </row>
    <row r="10" spans="1:9" ht="21" customHeight="1" thickBot="1" x14ac:dyDescent="0.35">
      <c r="A10" s="70" t="s">
        <v>21</v>
      </c>
      <c r="B10" s="143">
        <v>103</v>
      </c>
      <c r="C10" s="144"/>
      <c r="D10" s="79">
        <f>E10-13</f>
        <v>29</v>
      </c>
      <c r="E10" s="80">
        <f>D5+42</f>
        <v>42</v>
      </c>
      <c r="F10" s="81">
        <f>E10+13</f>
        <v>55</v>
      </c>
      <c r="G10" s="41"/>
      <c r="H10" s="39"/>
      <c r="I10" s="13"/>
    </row>
    <row r="11" spans="1:9" ht="14.4" thickBot="1" x14ac:dyDescent="0.35"/>
    <row r="12" spans="1:9" ht="15" customHeight="1" thickBot="1" x14ac:dyDescent="0.35">
      <c r="A12" s="21" t="s">
        <v>46</v>
      </c>
      <c r="B12" s="21"/>
      <c r="C12" s="125"/>
      <c r="D12" s="126"/>
      <c r="E12" s="127"/>
      <c r="F12" s="13"/>
      <c r="G12" s="22" t="s">
        <v>1</v>
      </c>
      <c r="H12" s="23"/>
    </row>
    <row r="13" spans="1:9" ht="9" customHeight="1" thickBot="1" x14ac:dyDescent="0.35">
      <c r="A13" s="13"/>
      <c r="B13" s="13"/>
      <c r="C13" s="13"/>
      <c r="D13" s="13"/>
      <c r="E13" s="13"/>
      <c r="F13" s="13"/>
      <c r="G13" s="13"/>
      <c r="H13" s="13"/>
      <c r="I13" s="13"/>
    </row>
    <row r="14" spans="1:9" ht="4.5" customHeight="1" x14ac:dyDescent="0.3">
      <c r="A14" s="33"/>
      <c r="B14" s="48"/>
      <c r="C14" s="34"/>
      <c r="D14" s="34"/>
      <c r="E14" s="34"/>
      <c r="F14" s="34"/>
      <c r="G14" s="34"/>
      <c r="H14" s="35"/>
      <c r="I14" s="13"/>
    </row>
    <row r="15" spans="1:9" ht="12.75" customHeight="1" thickBot="1" x14ac:dyDescent="0.35">
      <c r="A15" s="91" t="s">
        <v>28</v>
      </c>
      <c r="B15" s="92"/>
      <c r="C15" s="93"/>
      <c r="D15" s="93"/>
      <c r="E15" s="93"/>
      <c r="F15" s="93"/>
      <c r="G15" s="94"/>
      <c r="H15" s="95"/>
      <c r="I15" s="15"/>
    </row>
    <row r="16" spans="1:9" ht="30" customHeight="1" thickBot="1" x14ac:dyDescent="0.35">
      <c r="A16" s="26" t="s">
        <v>9</v>
      </c>
      <c r="B16" s="145" t="s">
        <v>2</v>
      </c>
      <c r="C16" s="146"/>
      <c r="D16" s="42" t="s">
        <v>4</v>
      </c>
      <c r="E16" s="43" t="s">
        <v>8</v>
      </c>
      <c r="F16" s="44" t="s">
        <v>7</v>
      </c>
      <c r="G16" s="45" t="s">
        <v>6</v>
      </c>
      <c r="H16" s="27" t="s">
        <v>5</v>
      </c>
      <c r="I16" s="16"/>
    </row>
    <row r="17" spans="1:10" ht="21" customHeight="1" thickTop="1" x14ac:dyDescent="0.3">
      <c r="A17" s="69" t="s">
        <v>29</v>
      </c>
      <c r="B17" s="147">
        <v>201</v>
      </c>
      <c r="C17" s="148"/>
      <c r="D17" s="76">
        <f>D5</f>
        <v>0</v>
      </c>
      <c r="E17" s="86" t="s">
        <v>41</v>
      </c>
      <c r="F17" s="78">
        <f>D5+14</f>
        <v>14</v>
      </c>
      <c r="G17" s="40"/>
      <c r="H17" s="37"/>
      <c r="I17" s="13"/>
    </row>
    <row r="18" spans="1:10" ht="21" customHeight="1" x14ac:dyDescent="0.3">
      <c r="A18" s="69" t="s">
        <v>44</v>
      </c>
      <c r="B18" s="141">
        <v>202</v>
      </c>
      <c r="C18" s="142"/>
      <c r="D18" s="76">
        <f>E18-7</f>
        <v>0</v>
      </c>
      <c r="E18" s="77">
        <f>D5+7</f>
        <v>7</v>
      </c>
      <c r="F18" s="78">
        <f>E18+7</f>
        <v>14</v>
      </c>
      <c r="G18" s="40"/>
      <c r="H18" s="38"/>
      <c r="I18" s="13"/>
    </row>
    <row r="19" spans="1:10" ht="21" customHeight="1" x14ac:dyDescent="0.3">
      <c r="A19" s="72" t="s">
        <v>30</v>
      </c>
      <c r="B19" s="141">
        <v>203</v>
      </c>
      <c r="C19" s="142"/>
      <c r="D19" s="82">
        <f>E19-13</f>
        <v>29</v>
      </c>
      <c r="E19" s="83">
        <f>D5+42</f>
        <v>42</v>
      </c>
      <c r="F19" s="84">
        <f>E19+13</f>
        <v>55</v>
      </c>
      <c r="G19" s="55"/>
      <c r="H19" s="56"/>
      <c r="I19" s="13"/>
    </row>
    <row r="20" spans="1:10" ht="21" customHeight="1" x14ac:dyDescent="0.3">
      <c r="A20" s="72" t="s">
        <v>31</v>
      </c>
      <c r="B20" s="141">
        <v>204</v>
      </c>
      <c r="C20" s="142"/>
      <c r="D20" s="82">
        <f>E20-28</f>
        <v>155</v>
      </c>
      <c r="E20" s="83">
        <f>D5+183</f>
        <v>183</v>
      </c>
      <c r="F20" s="84">
        <f>E20+28</f>
        <v>211</v>
      </c>
      <c r="G20" s="55"/>
      <c r="H20" s="56"/>
      <c r="I20" s="13"/>
    </row>
    <row r="21" spans="1:10" ht="21" customHeight="1" thickBot="1" x14ac:dyDescent="0.35">
      <c r="A21" s="70" t="s">
        <v>32</v>
      </c>
      <c r="B21" s="143">
        <v>205</v>
      </c>
      <c r="C21" s="144"/>
      <c r="D21" s="79">
        <f>E21-28</f>
        <v>337</v>
      </c>
      <c r="E21" s="80">
        <f>D5+365</f>
        <v>365</v>
      </c>
      <c r="F21" s="81">
        <f>E21+28</f>
        <v>393</v>
      </c>
      <c r="G21" s="41"/>
      <c r="H21" s="39"/>
      <c r="I21" s="13"/>
    </row>
    <row r="22" spans="1:10" x14ac:dyDescent="0.3">
      <c r="A22" s="13" t="s">
        <v>55</v>
      </c>
      <c r="I22" s="13"/>
    </row>
    <row r="28" spans="1:10" s="11" customFormat="1" x14ac:dyDescent="0.3">
      <c r="J28" s="13"/>
    </row>
    <row r="29" spans="1:10" s="11" customFormat="1" x14ac:dyDescent="0.3">
      <c r="J29" s="13"/>
    </row>
    <row r="30" spans="1:10" s="11" customFormat="1" x14ac:dyDescent="0.3">
      <c r="J30" s="13"/>
    </row>
    <row r="31" spans="1:10" s="11" customFormat="1" x14ac:dyDescent="0.3">
      <c r="J31" s="13"/>
    </row>
  </sheetData>
  <sheetProtection algorithmName="SHA-512" hashValue="bogEeceNzOUbEBB8b1uPFQtgYcTZALj5CX1/NAG7UDU9yXg24CO8MljBrxA8AH/kPGh06UMKTJ7TJCJpTFmH/A==" saltValue="WZCoFmSWBrb7E1Dqzwjyyw==" spinCount="100000" sheet="1" objects="1" scenarios="1"/>
  <mergeCells count="13">
    <mergeCell ref="B18:C18"/>
    <mergeCell ref="B21:C21"/>
    <mergeCell ref="B20:C20"/>
    <mergeCell ref="B19:C19"/>
    <mergeCell ref="C3:E3"/>
    <mergeCell ref="B16:C16"/>
    <mergeCell ref="B17:C17"/>
    <mergeCell ref="C12:E12"/>
    <mergeCell ref="A5:C5"/>
    <mergeCell ref="B10:C10"/>
    <mergeCell ref="B9:C9"/>
    <mergeCell ref="B8:C8"/>
    <mergeCell ref="B7:C7"/>
  </mergeCells>
  <pageMargins left="0.7" right="0.7" top="0.75" bottom="0.75" header="0.3" footer="0.3"/>
  <pageSetup paperSize="9" scale="99" fitToWidth="0" orientation="landscape" r:id="rId1"/>
  <headerFooter alignWithMargins="0">
    <oddFooter>&amp;F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14"/>
  <sheetViews>
    <sheetView workbookViewId="0">
      <selection activeCell="D30" sqref="D30"/>
    </sheetView>
  </sheetViews>
  <sheetFormatPr defaultColWidth="8.77734375" defaultRowHeight="13.8" x14ac:dyDescent="0.3"/>
  <cols>
    <col min="1" max="1" width="37" style="13" customWidth="1"/>
    <col min="2" max="4" width="15.44140625" style="13" customWidth="1"/>
    <col min="5" max="6" width="15.33203125" style="13" customWidth="1"/>
    <col min="7" max="16384" width="8.77734375" style="13"/>
  </cols>
  <sheetData>
    <row r="1" spans="1:6" ht="18" x14ac:dyDescent="0.35">
      <c r="A1" s="151" t="s">
        <v>56</v>
      </c>
      <c r="B1" s="151"/>
      <c r="C1" s="151"/>
      <c r="D1" s="151"/>
      <c r="E1" s="151"/>
    </row>
    <row r="2" spans="1:6" ht="4.95" customHeight="1" thickBot="1" x14ac:dyDescent="0.35"/>
    <row r="3" spans="1:6" ht="18.600000000000001" thickBot="1" x14ac:dyDescent="0.35">
      <c r="A3" s="21" t="s">
        <v>0</v>
      </c>
      <c r="B3" s="125"/>
      <c r="C3" s="153"/>
      <c r="E3" s="22" t="s">
        <v>1</v>
      </c>
      <c r="F3" s="23"/>
    </row>
    <row r="4" spans="1:6" ht="4.95" customHeight="1" thickBot="1" x14ac:dyDescent="0.35"/>
    <row r="5" spans="1:6" ht="16.2" thickBot="1" x14ac:dyDescent="0.35">
      <c r="A5" s="67" t="s">
        <v>38</v>
      </c>
      <c r="B5" s="34"/>
      <c r="C5" s="34"/>
      <c r="D5" s="34"/>
      <c r="E5" s="34"/>
      <c r="F5" s="35"/>
    </row>
    <row r="6" spans="1:6" ht="24.45" customHeight="1" thickBot="1" x14ac:dyDescent="0.35">
      <c r="A6" s="68" t="s">
        <v>52</v>
      </c>
      <c r="B6" s="20"/>
      <c r="C6" s="30" t="s">
        <v>10</v>
      </c>
      <c r="D6" s="31"/>
      <c r="E6" s="32"/>
      <c r="F6" s="36"/>
    </row>
    <row r="7" spans="1:6" ht="15.6" x14ac:dyDescent="0.3">
      <c r="A7" s="101"/>
      <c r="B7" s="46"/>
      <c r="C7" s="46"/>
      <c r="D7" s="46"/>
      <c r="E7" s="47"/>
      <c r="F7" s="36"/>
    </row>
    <row r="8" spans="1:6" ht="29.4" thickBot="1" x14ac:dyDescent="0.35">
      <c r="A8" s="26" t="s">
        <v>47</v>
      </c>
      <c r="B8" s="42" t="s">
        <v>4</v>
      </c>
      <c r="C8" s="43" t="s">
        <v>8</v>
      </c>
      <c r="D8" s="44" t="s">
        <v>7</v>
      </c>
      <c r="E8" s="45" t="s">
        <v>6</v>
      </c>
      <c r="F8" s="27" t="s">
        <v>5</v>
      </c>
    </row>
    <row r="9" spans="1:6" ht="34.950000000000003" customHeight="1" thickTop="1" x14ac:dyDescent="0.3">
      <c r="A9" s="69" t="s">
        <v>48</v>
      </c>
      <c r="B9" s="76">
        <f>C9-44</f>
        <v>46</v>
      </c>
      <c r="C9" s="77">
        <f>B6+30*3</f>
        <v>90</v>
      </c>
      <c r="D9" s="78">
        <f>C9+45</f>
        <v>135</v>
      </c>
      <c r="E9" s="96"/>
      <c r="F9" s="97"/>
    </row>
    <row r="10" spans="1:6" ht="34.950000000000003" customHeight="1" x14ac:dyDescent="0.3">
      <c r="A10" s="69" t="s">
        <v>49</v>
      </c>
      <c r="B10" s="76">
        <f>C10-44</f>
        <v>136</v>
      </c>
      <c r="C10" s="77">
        <f>B6+30*6</f>
        <v>180</v>
      </c>
      <c r="D10" s="78">
        <f>C10+45</f>
        <v>225</v>
      </c>
      <c r="E10" s="96"/>
      <c r="F10" s="97"/>
    </row>
    <row r="11" spans="1:6" ht="34.950000000000003" customHeight="1" x14ac:dyDescent="0.3">
      <c r="A11" s="69" t="s">
        <v>50</v>
      </c>
      <c r="B11" s="76">
        <f>C11-44</f>
        <v>226</v>
      </c>
      <c r="C11" s="77">
        <f>B6+30*9</f>
        <v>270</v>
      </c>
      <c r="D11" s="78">
        <f t="shared" ref="D11:D12" si="0">C11+45</f>
        <v>315</v>
      </c>
      <c r="E11" s="96"/>
      <c r="F11" s="98"/>
    </row>
    <row r="12" spans="1:6" ht="34.950000000000003" customHeight="1" thickBot="1" x14ac:dyDescent="0.35">
      <c r="A12" s="70" t="s">
        <v>51</v>
      </c>
      <c r="B12" s="79">
        <f>C12-44</f>
        <v>316</v>
      </c>
      <c r="C12" s="80">
        <f>B6+30*12</f>
        <v>360</v>
      </c>
      <c r="D12" s="81">
        <f t="shared" si="0"/>
        <v>405</v>
      </c>
      <c r="E12" s="99"/>
      <c r="F12" s="100"/>
    </row>
    <row r="13" spans="1:6" ht="5.25" customHeight="1" x14ac:dyDescent="0.3"/>
    <row r="14" spans="1:6" ht="41.25" customHeight="1" x14ac:dyDescent="0.3">
      <c r="A14" s="152" t="s">
        <v>39</v>
      </c>
      <c r="B14" s="152"/>
      <c r="C14" s="152"/>
      <c r="D14" s="152"/>
      <c r="E14" s="152"/>
      <c r="F14" s="152"/>
    </row>
  </sheetData>
  <sheetProtection algorithmName="SHA-512" hashValue="StsXRPd6+F5rgm4nUwcnk515c1HjVE6v/mPFuBvo1baJdnBmWo7qA11qdkLD8Y+BtuIPoIMVuRJntw6VPvj0MA==" saltValue="b7BCAfK5n28qDrzZS15m1A==" spinCount="100000" sheet="1" objects="1" scenarios="1"/>
  <mergeCells count="3">
    <mergeCell ref="A1:E1"/>
    <mergeCell ref="A14:F14"/>
    <mergeCell ref="B3:C3"/>
  </mergeCells>
  <phoneticPr fontId="24" type="noConversion"/>
  <pageMargins left="0.7" right="0.7" top="0.75" bottom="0.75" header="0.3" footer="0.3"/>
  <pageSetup paperSize="9" fitToHeight="0" orientation="landscape" r:id="rId1"/>
  <headerFooter alignWithMargins="0">
    <oddFooter>&amp;F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92982CD55DB9B4BBB37A964B6D8DA06" ma:contentTypeVersion="" ma:contentTypeDescription="Create a new document." ma:contentTypeScope="" ma:versionID="2dccea9da4d23bc1431380253f0682b9">
  <xsd:schema xmlns:xsd="http://www.w3.org/2001/XMLSchema" xmlns:xs="http://www.w3.org/2001/XMLSchema" xmlns:p="http://schemas.microsoft.com/office/2006/metadata/properties" xmlns:ns2="49041abd-9f6c-4283-b183-387e65935736" xmlns:ns3="0cdb9d7b-3bdb-4b1c-be50-7737cb6ee7a2" targetNamespace="http://schemas.microsoft.com/office/2006/metadata/properties" ma:root="true" ma:fieldsID="83c82c3fe7c72d05e0eca395c27ba5a8" ns2:_="" ns3:_="">
    <xsd:import namespace="49041abd-9f6c-4283-b183-387e65935736"/>
    <xsd:import namespace="0cdb9d7b-3bdb-4b1c-be50-7737cb6ee7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041abd-9f6c-4283-b183-387e659357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db9d7b-3bdb-4b1c-be50-7737cb6ee7a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11BFAB-E53A-4D20-A652-19B3EA708ED3}">
  <ds:schemaRefs>
    <ds:schemaRef ds:uri="http://schemas.microsoft.com/sharepoint/v3/contenttype/forms"/>
  </ds:schemaRefs>
</ds:datastoreItem>
</file>

<file path=customXml/itemProps2.xml><?xml version="1.0" encoding="utf-8"?>
<ds:datastoreItem xmlns:ds="http://schemas.openxmlformats.org/officeDocument/2006/customXml" ds:itemID="{69613E48-BE46-44FA-9762-0886C82BD8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041abd-9f6c-4283-b183-387e65935736"/>
    <ds:schemaRef ds:uri="0cdb9d7b-3bdb-4b1c-be50-7737cb6ee7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DB3AC5-CA8E-4882-9E7C-9ED65026B2FA}">
  <ds:schemaRefs>
    <ds:schemaRef ds:uri="http://schemas.microsoft.com/office/2006/metadata/properties"/>
    <ds:schemaRef ds:uri="49041abd-9f6c-4283-b183-387e65935736"/>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0cdb9d7b-3bdb-4b1c-be50-7737cb6ee7a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30w_Pre-PO Visits_Cal Tool</vt:lpstr>
      <vt:lpstr>31w_Pre-PO Visits_Cal Tool</vt:lpstr>
      <vt:lpstr>32w_Pre-PO Visits_Cal Tool</vt:lpstr>
      <vt:lpstr>33w_Pre-PO Visits_Cal Tool</vt:lpstr>
      <vt:lpstr>34w_Pre-PO Visits_Cal Tool</vt:lpstr>
      <vt:lpstr>35w_Pre-PO Visits_Cal Tool</vt:lpstr>
      <vt:lpstr>Last_Day_to_Enroll</vt:lpstr>
      <vt:lpstr>Post-PO Visits_Cal Tool</vt:lpstr>
      <vt:lpstr>Seroconverter Spec. Coll.</vt:lpstr>
      <vt:lpstr>'30w_Pre-PO Visits_Cal Tool'!Print_Area</vt:lpstr>
      <vt:lpstr>'31w_Pre-PO Visits_Cal Tool'!Print_Area</vt:lpstr>
      <vt:lpstr>'32w_Pre-PO Visits_Cal Tool'!Print_Area</vt:lpstr>
      <vt:lpstr>'33w_Pre-PO Visits_Cal Tool'!Print_Area</vt:lpstr>
      <vt:lpstr>'34w_Pre-PO Visits_Cal Tool'!Print_Area</vt:lpstr>
      <vt:lpstr>'35w_Pre-PO Visits_Cal Tool'!Print_Area</vt:lpstr>
      <vt:lpstr>Last_Day_to_Enroll!Print_Area</vt:lpstr>
      <vt:lpstr>'Post-PO Visits_Cal Tool'!Print_Area</vt:lpstr>
      <vt:lpstr>'Seroconverter Spec. Coll.'!Print_Area</vt:lpstr>
    </vt:vector>
  </TitlesOfParts>
  <Company>SCHARP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Harrell, Tanya M</cp:lastModifiedBy>
  <cp:lastPrinted>2021-08-25T18:34:35Z</cp:lastPrinted>
  <dcterms:created xsi:type="dcterms:W3CDTF">2009-08-25T05:00:32Z</dcterms:created>
  <dcterms:modified xsi:type="dcterms:W3CDTF">2021-09-03T17:52:39Z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0x010100592982CD55DB9B4BBB37A964B6D8DA06</vt:lpwstr>
  </property>
</Properties>
</file>